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nkal\Documents\מליאה 620\"/>
    </mc:Choice>
  </mc:AlternateContent>
  <bookViews>
    <workbookView xWindow="0" yWindow="0" windowWidth="28800" windowHeight="12048"/>
  </bookViews>
  <sheets>
    <sheet name="צו מיסים 2021  " sheetId="1" r:id="rId1"/>
    <sheet name="צו מיסים 2021 ועד מקומי למגורי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2" l="1"/>
  <c r="R22" i="2" s="1"/>
  <c r="S22" i="2" s="1"/>
  <c r="L21" i="2"/>
  <c r="M21" i="2" s="1"/>
  <c r="N21" i="2" s="1"/>
  <c r="O21" i="2" s="1"/>
  <c r="P21" i="2" s="1"/>
  <c r="Q21" i="2" s="1"/>
  <c r="R21" i="2" s="1"/>
  <c r="S21" i="2" s="1"/>
  <c r="K20" i="2"/>
  <c r="L20" i="2" s="1"/>
  <c r="M20" i="2" s="1"/>
  <c r="N20" i="2" s="1"/>
  <c r="O20" i="2" s="1"/>
  <c r="P20" i="2" s="1"/>
  <c r="Q20" i="2" s="1"/>
  <c r="R20" i="2" s="1"/>
  <c r="S20" i="2" s="1"/>
  <c r="L19" i="2"/>
  <c r="M19" i="2" s="1"/>
  <c r="N19" i="2" s="1"/>
  <c r="O19" i="2" s="1"/>
  <c r="P19" i="2" s="1"/>
  <c r="Q19" i="2" s="1"/>
  <c r="R19" i="2" s="1"/>
  <c r="S19" i="2" s="1"/>
  <c r="K19" i="2"/>
  <c r="M18" i="2"/>
  <c r="N18" i="2" s="1"/>
  <c r="O18" i="2" s="1"/>
  <c r="P18" i="2" s="1"/>
  <c r="Q18" i="2" s="1"/>
  <c r="R18" i="2" s="1"/>
  <c r="S18" i="2" s="1"/>
  <c r="L18" i="2"/>
  <c r="K18" i="2"/>
  <c r="R17" i="2"/>
  <c r="S17" i="2" s="1"/>
  <c r="Q17" i="2"/>
  <c r="M17" i="2"/>
  <c r="N17" i="2" s="1"/>
  <c r="O17" i="2" s="1"/>
  <c r="L17" i="2"/>
  <c r="K17" i="2"/>
  <c r="K16" i="2"/>
  <c r="L16" i="2" s="1"/>
  <c r="M16" i="2" s="1"/>
  <c r="N16" i="2" s="1"/>
  <c r="O16" i="2" s="1"/>
  <c r="P16" i="2" s="1"/>
  <c r="Q16" i="2" s="1"/>
  <c r="R16" i="2" s="1"/>
  <c r="S16" i="2" s="1"/>
  <c r="K15" i="2"/>
  <c r="L15" i="2" s="1"/>
  <c r="M15" i="2" s="1"/>
  <c r="N15" i="2" s="1"/>
  <c r="O15" i="2" s="1"/>
  <c r="P15" i="2" s="1"/>
  <c r="Q15" i="2" s="1"/>
  <c r="R15" i="2" s="1"/>
  <c r="S15" i="2" s="1"/>
  <c r="L14" i="2"/>
  <c r="M14" i="2" s="1"/>
  <c r="N14" i="2" s="1"/>
  <c r="O14" i="2" s="1"/>
  <c r="P14" i="2" s="1"/>
  <c r="Q14" i="2" s="1"/>
  <c r="R14" i="2" s="1"/>
  <c r="S14" i="2" s="1"/>
  <c r="K14" i="2"/>
  <c r="M13" i="2"/>
  <c r="N13" i="2" s="1"/>
  <c r="O13" i="2" s="1"/>
  <c r="P13" i="2" s="1"/>
  <c r="Q13" i="2" s="1"/>
  <c r="R13" i="2" s="1"/>
  <c r="S13" i="2" s="1"/>
  <c r="L13" i="2"/>
  <c r="K13" i="2"/>
  <c r="K12" i="2"/>
  <c r="L12" i="2" s="1"/>
  <c r="M12" i="2" s="1"/>
  <c r="N12" i="2" s="1"/>
  <c r="O12" i="2" s="1"/>
  <c r="P12" i="2" s="1"/>
  <c r="Q12" i="2" s="1"/>
  <c r="R12" i="2" s="1"/>
  <c r="S12" i="2" s="1"/>
  <c r="K11" i="2"/>
  <c r="L11" i="2" s="1"/>
  <c r="M11" i="2" s="1"/>
  <c r="N11" i="2" s="1"/>
  <c r="O11" i="2" s="1"/>
  <c r="P11" i="2" s="1"/>
  <c r="Q11" i="2" s="1"/>
  <c r="R11" i="2" s="1"/>
  <c r="S11" i="2" s="1"/>
  <c r="L10" i="2"/>
  <c r="M10" i="2" s="1"/>
  <c r="N10" i="2" s="1"/>
  <c r="O10" i="2" s="1"/>
  <c r="P10" i="2" s="1"/>
  <c r="Q10" i="2" s="1"/>
  <c r="R10" i="2" s="1"/>
  <c r="S10" i="2" s="1"/>
  <c r="K10" i="2"/>
  <c r="M9" i="2"/>
  <c r="N9" i="2" s="1"/>
  <c r="O9" i="2" s="1"/>
  <c r="P9" i="2" s="1"/>
  <c r="Q9" i="2" s="1"/>
  <c r="R9" i="2" s="1"/>
  <c r="S9" i="2" s="1"/>
  <c r="L9" i="2"/>
  <c r="K9" i="2"/>
  <c r="K8" i="2"/>
  <c r="L8" i="2" s="1"/>
  <c r="M8" i="2" s="1"/>
  <c r="N8" i="2" s="1"/>
  <c r="O8" i="2" s="1"/>
  <c r="P8" i="2" s="1"/>
  <c r="Q8" i="2" s="1"/>
  <c r="R8" i="2" s="1"/>
  <c r="S8" i="2" s="1"/>
  <c r="S7" i="2"/>
  <c r="R7" i="2"/>
  <c r="Q7" i="2"/>
  <c r="M7" i="2"/>
  <c r="N7" i="2" s="1"/>
  <c r="L7" i="2"/>
  <c r="K7" i="2"/>
  <c r="K6" i="2"/>
  <c r="L6" i="2" s="1"/>
  <c r="M6" i="2" s="1"/>
  <c r="N6" i="2" s="1"/>
  <c r="O6" i="2" s="1"/>
  <c r="P6" i="2" s="1"/>
  <c r="Q6" i="2" s="1"/>
  <c r="R6" i="2" s="1"/>
  <c r="S6" i="2" s="1"/>
  <c r="O5" i="2"/>
  <c r="P5" i="2" s="1"/>
  <c r="Q5" i="2" s="1"/>
  <c r="R5" i="2" s="1"/>
  <c r="S5" i="2" s="1"/>
  <c r="N5" i="2"/>
  <c r="M5" i="2"/>
  <c r="K5" i="2"/>
  <c r="L5" i="2" s="1"/>
  <c r="BG77" i="1"/>
  <c r="BF77" i="1"/>
  <c r="AY77" i="1" s="1"/>
  <c r="AT77" i="1"/>
  <c r="AQ77" i="1"/>
  <c r="AM77" i="1"/>
  <c r="BG76" i="1"/>
  <c r="BF76" i="1"/>
  <c r="AQ76" i="1"/>
  <c r="BG75" i="1"/>
  <c r="BF75" i="1"/>
  <c r="AY75" i="1" s="1"/>
  <c r="AT75" i="1"/>
  <c r="AQ75" i="1"/>
  <c r="AM75" i="1"/>
  <c r="AY74" i="1"/>
  <c r="AT74" i="1"/>
  <c r="AQ74" i="1"/>
  <c r="AM74" i="1"/>
  <c r="AY73" i="1"/>
  <c r="AT73" i="1"/>
  <c r="BG72" i="1"/>
  <c r="BF72" i="1"/>
  <c r="AY72" i="1" s="1"/>
  <c r="AT72" i="1"/>
  <c r="AQ72" i="1"/>
  <c r="AM72" i="1"/>
  <c r="BG71" i="1"/>
  <c r="BF71" i="1"/>
  <c r="AQ71" i="1"/>
  <c r="BG70" i="1"/>
  <c r="BF70" i="1"/>
  <c r="AY70" i="1" s="1"/>
  <c r="AT70" i="1"/>
  <c r="AQ70" i="1"/>
  <c r="AM70" i="1"/>
  <c r="AY69" i="1"/>
  <c r="AT69" i="1"/>
  <c r="AQ69" i="1"/>
  <c r="AM69" i="1"/>
  <c r="AY68" i="1"/>
  <c r="AT68" i="1"/>
  <c r="AY67" i="1"/>
  <c r="AT67" i="1"/>
  <c r="AQ67" i="1"/>
  <c r="AM67" i="1"/>
  <c r="BG66" i="1"/>
  <c r="BF66" i="1"/>
  <c r="AY66" i="1" s="1"/>
  <c r="AT66" i="1"/>
  <c r="AQ66" i="1"/>
  <c r="AM66" i="1"/>
  <c r="BG65" i="1"/>
  <c r="BF65" i="1"/>
  <c r="AQ65" i="1"/>
  <c r="AY64" i="1"/>
  <c r="AT64" i="1"/>
  <c r="BH63" i="1"/>
  <c r="BG63" i="1"/>
  <c r="BF63" i="1"/>
  <c r="AR63" i="1"/>
  <c r="AM63" i="1"/>
  <c r="U63" i="1"/>
  <c r="Q63" i="1"/>
  <c r="AA63" i="1" s="1"/>
  <c r="AJ63" i="1" s="1"/>
  <c r="BH62" i="1"/>
  <c r="BG62" i="1"/>
  <c r="BF62" i="1"/>
  <c r="AQ62" i="1"/>
  <c r="AM62" i="1"/>
  <c r="U62" i="1"/>
  <c r="T62" i="1" s="1"/>
  <c r="AD62" i="1" s="1"/>
  <c r="S62" i="1"/>
  <c r="AC62" i="1" s="1"/>
  <c r="AE62" i="1" s="1"/>
  <c r="Q62" i="1"/>
  <c r="AA62" i="1" s="1"/>
  <c r="AJ62" i="1" s="1"/>
  <c r="BH61" i="1"/>
  <c r="AO61" i="1" s="1"/>
  <c r="BG61" i="1"/>
  <c r="BF61" i="1"/>
  <c r="AQ61" i="1"/>
  <c r="U61" i="1"/>
  <c r="Q61" i="1"/>
  <c r="AA61" i="1" s="1"/>
  <c r="AJ61" i="1" s="1"/>
  <c r="BH60" i="1"/>
  <c r="BG60" i="1"/>
  <c r="BF60" i="1"/>
  <c r="AY60" i="1" s="1"/>
  <c r="AT60" i="1"/>
  <c r="AQ60" i="1"/>
  <c r="AM60" i="1"/>
  <c r="AC60" i="1"/>
  <c r="U60" i="1"/>
  <c r="T60" i="1" s="1"/>
  <c r="AD60" i="1" s="1"/>
  <c r="S60" i="1"/>
  <c r="Q60" i="1"/>
  <c r="AA60" i="1" s="1"/>
  <c r="AJ60" i="1" s="1"/>
  <c r="BH59" i="1"/>
  <c r="AO59" i="1" s="1"/>
  <c r="BG59" i="1"/>
  <c r="BF59" i="1"/>
  <c r="AQ59" i="1"/>
  <c r="U59" i="1"/>
  <c r="Q59" i="1"/>
  <c r="AA59" i="1" s="1"/>
  <c r="AJ59" i="1" s="1"/>
  <c r="BH58" i="1"/>
  <c r="BG58" i="1"/>
  <c r="BF58" i="1"/>
  <c r="AY58" i="1" s="1"/>
  <c r="AQ58" i="1"/>
  <c r="AM58" i="1"/>
  <c r="AC58" i="1"/>
  <c r="AE58" i="1" s="1"/>
  <c r="U58" i="1"/>
  <c r="T58" i="1" s="1"/>
  <c r="AD58" i="1" s="1"/>
  <c r="S58" i="1"/>
  <c r="Q58" i="1"/>
  <c r="AA58" i="1" s="1"/>
  <c r="AJ58" i="1" s="1"/>
  <c r="AY57" i="1"/>
  <c r="AT57" i="1"/>
  <c r="AJ57" i="1"/>
  <c r="BH56" i="1"/>
  <c r="BG56" i="1"/>
  <c r="AT56" i="1" s="1"/>
  <c r="BF56" i="1"/>
  <c r="AY56" i="1"/>
  <c r="AR56" i="1"/>
  <c r="AM56" i="1"/>
  <c r="U56" i="1"/>
  <c r="T56" i="1" s="1"/>
  <c r="AD56" i="1" s="1"/>
  <c r="S56" i="1"/>
  <c r="AC56" i="1" s="1"/>
  <c r="AE56" i="1" s="1"/>
  <c r="Q56" i="1"/>
  <c r="AA56" i="1" s="1"/>
  <c r="AJ56" i="1" s="1"/>
  <c r="BH55" i="1"/>
  <c r="AR55" i="1" s="1"/>
  <c r="BG55" i="1"/>
  <c r="BF55" i="1"/>
  <c r="AQ55" i="1"/>
  <c r="U55" i="1"/>
  <c r="S55" i="1" s="1"/>
  <c r="AC55" i="1" s="1"/>
  <c r="T55" i="1"/>
  <c r="AD55" i="1" s="1"/>
  <c r="Q55" i="1"/>
  <c r="AA55" i="1" s="1"/>
  <c r="AJ55" i="1" s="1"/>
  <c r="BH54" i="1"/>
  <c r="BG54" i="1"/>
  <c r="BF54" i="1"/>
  <c r="AR54" i="1"/>
  <c r="AM54" i="1"/>
  <c r="U54" i="1"/>
  <c r="Q54" i="1"/>
  <c r="AA54" i="1" s="1"/>
  <c r="AJ54" i="1" s="1"/>
  <c r="BH53" i="1"/>
  <c r="BG53" i="1"/>
  <c r="BF53" i="1"/>
  <c r="AY53" i="1" s="1"/>
  <c r="AT53" i="1"/>
  <c r="AQ53" i="1"/>
  <c r="AM53" i="1"/>
  <c r="AC53" i="1"/>
  <c r="U53" i="1"/>
  <c r="T53" i="1" s="1"/>
  <c r="AD53" i="1" s="1"/>
  <c r="S53" i="1"/>
  <c r="Q53" i="1"/>
  <c r="AA53" i="1" s="1"/>
  <c r="AJ53" i="1" s="1"/>
  <c r="BH52" i="1"/>
  <c r="AR52" i="1" s="1"/>
  <c r="BG52" i="1"/>
  <c r="BF52" i="1"/>
  <c r="AQ52" i="1"/>
  <c r="AD52" i="1"/>
  <c r="U52" i="1"/>
  <c r="S52" i="1" s="1"/>
  <c r="AC52" i="1" s="1"/>
  <c r="AE52" i="1" s="1"/>
  <c r="T52" i="1"/>
  <c r="Q52" i="1"/>
  <c r="AA52" i="1" s="1"/>
  <c r="AJ52" i="1" s="1"/>
  <c r="BH51" i="1"/>
  <c r="BG51" i="1"/>
  <c r="BF51" i="1"/>
  <c r="AR51" i="1"/>
  <c r="AM51" i="1"/>
  <c r="U51" i="1"/>
  <c r="Q51" i="1"/>
  <c r="AA51" i="1" s="1"/>
  <c r="AJ51" i="1" s="1"/>
  <c r="BH50" i="1"/>
  <c r="AR50" i="1" s="1"/>
  <c r="BG50" i="1"/>
  <c r="BF50" i="1"/>
  <c r="AQ50" i="1"/>
  <c r="AJ50" i="1"/>
  <c r="U50" i="1"/>
  <c r="S50" i="1" s="1"/>
  <c r="AC50" i="1" s="1"/>
  <c r="T50" i="1"/>
  <c r="AD50" i="1" s="1"/>
  <c r="Q50" i="1"/>
  <c r="AA50" i="1" s="1"/>
  <c r="BH49" i="1"/>
  <c r="BG49" i="1"/>
  <c r="AT49" i="1" s="1"/>
  <c r="BF49" i="1"/>
  <c r="AY49" i="1"/>
  <c r="AR49" i="1"/>
  <c r="AM49" i="1"/>
  <c r="AC49" i="1"/>
  <c r="U49" i="1"/>
  <c r="T49" i="1" s="1"/>
  <c r="AD49" i="1" s="1"/>
  <c r="S49" i="1"/>
  <c r="Q49" i="1"/>
  <c r="AA49" i="1" s="1"/>
  <c r="AJ49" i="1" s="1"/>
  <c r="BH48" i="1"/>
  <c r="AR48" i="1" s="1"/>
  <c r="BG48" i="1"/>
  <c r="BF48" i="1"/>
  <c r="AQ48" i="1"/>
  <c r="AD48" i="1"/>
  <c r="U48" i="1"/>
  <c r="T48" i="1"/>
  <c r="S48" i="1"/>
  <c r="AC48" i="1" s="1"/>
  <c r="Q48" i="1"/>
  <c r="AA48" i="1" s="1"/>
  <c r="AJ48" i="1" s="1"/>
  <c r="BH47" i="1"/>
  <c r="BG47" i="1"/>
  <c r="BF47" i="1"/>
  <c r="AR47" i="1"/>
  <c r="AM47" i="1"/>
  <c r="U47" i="1"/>
  <c r="Q47" i="1"/>
  <c r="AA47" i="1" s="1"/>
  <c r="AJ47" i="1" s="1"/>
  <c r="BH46" i="1"/>
  <c r="BG46" i="1"/>
  <c r="BF46" i="1"/>
  <c r="AQ46" i="1"/>
  <c r="AA46" i="1"/>
  <c r="AJ46" i="1" s="1"/>
  <c r="U46" i="1"/>
  <c r="S46" i="1" s="1"/>
  <c r="AC46" i="1" s="1"/>
  <c r="T46" i="1"/>
  <c r="AD46" i="1" s="1"/>
  <c r="Q46" i="1"/>
  <c r="BH45" i="1"/>
  <c r="BG45" i="1"/>
  <c r="AT45" i="1" s="1"/>
  <c r="BF45" i="1"/>
  <c r="AY45" i="1"/>
  <c r="AR45" i="1"/>
  <c r="AM45" i="1"/>
  <c r="AC45" i="1"/>
  <c r="AE45" i="1" s="1"/>
  <c r="U45" i="1"/>
  <c r="T45" i="1" s="1"/>
  <c r="AD45" i="1" s="1"/>
  <c r="S45" i="1"/>
  <c r="Q45" i="1"/>
  <c r="AA45" i="1" s="1"/>
  <c r="AJ45" i="1" s="1"/>
  <c r="BH44" i="1"/>
  <c r="AO44" i="1" s="1"/>
  <c r="BG44" i="1"/>
  <c r="BF44" i="1"/>
  <c r="AQ44" i="1"/>
  <c r="U44" i="1"/>
  <c r="Q44" i="1"/>
  <c r="AA44" i="1" s="1"/>
  <c r="AJ44" i="1" s="1"/>
  <c r="BH43" i="1"/>
  <c r="AR43" i="1" s="1"/>
  <c r="BG43" i="1"/>
  <c r="BF43" i="1"/>
  <c r="AQ43" i="1"/>
  <c r="U43" i="1"/>
  <c r="S43" i="1" s="1"/>
  <c r="AC43" i="1" s="1"/>
  <c r="T43" i="1"/>
  <c r="AD43" i="1" s="1"/>
  <c r="Q43" i="1"/>
  <c r="AA43" i="1" s="1"/>
  <c r="AJ43" i="1" s="1"/>
  <c r="AQ42" i="1"/>
  <c r="AJ42" i="1"/>
  <c r="BH41" i="1"/>
  <c r="BG41" i="1"/>
  <c r="BF41" i="1"/>
  <c r="AT41" i="1" s="1"/>
  <c r="AR41" i="1"/>
  <c r="AM41" i="1"/>
  <c r="U41" i="1"/>
  <c r="Q41" i="1"/>
  <c r="AA41" i="1" s="1"/>
  <c r="AJ41" i="1" s="1"/>
  <c r="BH40" i="1"/>
  <c r="AR40" i="1" s="1"/>
  <c r="BG40" i="1"/>
  <c r="BF40" i="1"/>
  <c r="AT40" i="1"/>
  <c r="AQ40" i="1"/>
  <c r="AJ40" i="1"/>
  <c r="U40" i="1"/>
  <c r="S40" i="1" s="1"/>
  <c r="AC40" i="1" s="1"/>
  <c r="T40" i="1"/>
  <c r="AD40" i="1" s="1"/>
  <c r="Q40" i="1"/>
  <c r="AA40" i="1" s="1"/>
  <c r="BH39" i="1"/>
  <c r="BG39" i="1"/>
  <c r="AQ39" i="1" s="1"/>
  <c r="BF39" i="1"/>
  <c r="AY39" i="1"/>
  <c r="AT39" i="1"/>
  <c r="AR39" i="1"/>
  <c r="AM39" i="1"/>
  <c r="AC39" i="1"/>
  <c r="AE39" i="1" s="1"/>
  <c r="U39" i="1"/>
  <c r="T39" i="1" s="1"/>
  <c r="AD39" i="1" s="1"/>
  <c r="S39" i="1"/>
  <c r="Q39" i="1"/>
  <c r="AA39" i="1" s="1"/>
  <c r="AJ39" i="1" s="1"/>
  <c r="BH38" i="1"/>
  <c r="BG38" i="1"/>
  <c r="BF38" i="1"/>
  <c r="AR38" i="1"/>
  <c r="AQ38" i="1"/>
  <c r="U38" i="1"/>
  <c r="T38" i="1"/>
  <c r="AD38" i="1" s="1"/>
  <c r="S38" i="1"/>
  <c r="AC38" i="1" s="1"/>
  <c r="AE38" i="1" s="1"/>
  <c r="Q38" i="1"/>
  <c r="AA38" i="1" s="1"/>
  <c r="AJ38" i="1" s="1"/>
  <c r="AY37" i="1"/>
  <c r="AJ37" i="1"/>
  <c r="BH36" i="1"/>
  <c r="AR36" i="1" s="1"/>
  <c r="BG36" i="1"/>
  <c r="BF36" i="1"/>
  <c r="AY36" i="1"/>
  <c r="AT36" i="1"/>
  <c r="AQ36" i="1"/>
  <c r="AM36" i="1"/>
  <c r="AC36" i="1"/>
  <c r="AE36" i="1" s="1"/>
  <c r="U36" i="1"/>
  <c r="T36" i="1"/>
  <c r="AD36" i="1" s="1"/>
  <c r="S36" i="1"/>
  <c r="Q36" i="1"/>
  <c r="AA36" i="1" s="1"/>
  <c r="AJ36" i="1" s="1"/>
  <c r="AY35" i="1"/>
  <c r="AQ35" i="1"/>
  <c r="AJ35" i="1"/>
  <c r="BH34" i="1"/>
  <c r="AR34" i="1" s="1"/>
  <c r="BG34" i="1"/>
  <c r="BF34" i="1"/>
  <c r="AY34" i="1"/>
  <c r="AT34" i="1"/>
  <c r="AQ34" i="1"/>
  <c r="AM34" i="1"/>
  <c r="AC34" i="1"/>
  <c r="U34" i="1"/>
  <c r="T34" i="1"/>
  <c r="AD34" i="1" s="1"/>
  <c r="S34" i="1"/>
  <c r="Q34" i="1"/>
  <c r="AA34" i="1" s="1"/>
  <c r="AJ34" i="1" s="1"/>
  <c r="BH33" i="1"/>
  <c r="BG33" i="1"/>
  <c r="AT33" i="1" s="1"/>
  <c r="BF33" i="1"/>
  <c r="AR33" i="1"/>
  <c r="AQ33" i="1"/>
  <c r="AD33" i="1"/>
  <c r="U33" i="1"/>
  <c r="T33" i="1"/>
  <c r="S33" i="1"/>
  <c r="AC33" i="1" s="1"/>
  <c r="Q33" i="1"/>
  <c r="AA33" i="1" s="1"/>
  <c r="AJ33" i="1" s="1"/>
  <c r="AY32" i="1"/>
  <c r="AT32" i="1"/>
  <c r="AQ32" i="1"/>
  <c r="AJ32" i="1"/>
  <c r="BH31" i="1"/>
  <c r="BG31" i="1"/>
  <c r="BF31" i="1"/>
  <c r="AR31" i="1"/>
  <c r="AD31" i="1"/>
  <c r="AE31" i="1" s="1"/>
  <c r="AA31" i="1"/>
  <c r="AJ31" i="1" s="1"/>
  <c r="U31" i="1"/>
  <c r="S31" i="1" s="1"/>
  <c r="AC31" i="1" s="1"/>
  <c r="T31" i="1"/>
  <c r="Q31" i="1"/>
  <c r="BH30" i="1"/>
  <c r="AT30" i="1" s="1"/>
  <c r="BG30" i="1"/>
  <c r="BF30" i="1"/>
  <c r="AQ30" i="1"/>
  <c r="AM30" i="1"/>
  <c r="U30" i="1"/>
  <c r="T30" i="1"/>
  <c r="AD30" i="1" s="1"/>
  <c r="S30" i="1"/>
  <c r="AC30" i="1" s="1"/>
  <c r="AE30" i="1" s="1"/>
  <c r="Q30" i="1"/>
  <c r="AA30" i="1" s="1"/>
  <c r="AJ30" i="1" s="1"/>
  <c r="BH29" i="1"/>
  <c r="BG29" i="1"/>
  <c r="AT29" i="1" s="1"/>
  <c r="BF29" i="1"/>
  <c r="AY29" i="1"/>
  <c r="AR29" i="1"/>
  <c r="AQ29" i="1"/>
  <c r="AM29" i="1"/>
  <c r="AC29" i="1"/>
  <c r="AE29" i="1" s="1"/>
  <c r="U29" i="1"/>
  <c r="T29" i="1"/>
  <c r="AD29" i="1" s="1"/>
  <c r="S29" i="1"/>
  <c r="Q29" i="1"/>
  <c r="AA29" i="1" s="1"/>
  <c r="AJ29" i="1" s="1"/>
  <c r="AY28" i="1"/>
  <c r="AT28" i="1"/>
  <c r="AQ28" i="1"/>
  <c r="AJ28" i="1"/>
  <c r="BH27" i="1"/>
  <c r="BG27" i="1"/>
  <c r="BF27" i="1"/>
  <c r="AR27" i="1"/>
  <c r="AQ27" i="1"/>
  <c r="U27" i="1"/>
  <c r="S27" i="1" s="1"/>
  <c r="AC27" i="1" s="1"/>
  <c r="T27" i="1"/>
  <c r="AD27" i="1" s="1"/>
  <c r="Q27" i="1"/>
  <c r="AA27" i="1" s="1"/>
  <c r="AJ27" i="1" s="1"/>
  <c r="BH26" i="1"/>
  <c r="BG26" i="1"/>
  <c r="BF26" i="1"/>
  <c r="AR26" i="1"/>
  <c r="AM26" i="1"/>
  <c r="U26" i="1"/>
  <c r="Q26" i="1"/>
  <c r="AA26" i="1" s="1"/>
  <c r="AJ26" i="1" s="1"/>
  <c r="BH25" i="1"/>
  <c r="AR25" i="1" s="1"/>
  <c r="BG25" i="1"/>
  <c r="BF25" i="1"/>
  <c r="AY25" i="1"/>
  <c r="AT25" i="1"/>
  <c r="AQ25" i="1"/>
  <c r="AM25" i="1"/>
  <c r="U25" i="1"/>
  <c r="T25" i="1"/>
  <c r="AD25" i="1" s="1"/>
  <c r="S25" i="1"/>
  <c r="AC25" i="1" s="1"/>
  <c r="AE25" i="1" s="1"/>
  <c r="Q25" i="1"/>
  <c r="AA25" i="1" s="1"/>
  <c r="AJ25" i="1" s="1"/>
  <c r="BH24" i="1"/>
  <c r="BG24" i="1"/>
  <c r="AT24" i="1" s="1"/>
  <c r="BF24" i="1"/>
  <c r="AY24" i="1"/>
  <c r="AR24" i="1"/>
  <c r="AQ24" i="1"/>
  <c r="AM24" i="1"/>
  <c r="AD24" i="1"/>
  <c r="AC24" i="1"/>
  <c r="AE24" i="1" s="1"/>
  <c r="U24" i="1"/>
  <c r="T24" i="1"/>
  <c r="S24" i="1"/>
  <c r="Q24" i="1"/>
  <c r="AA24" i="1" s="1"/>
  <c r="AJ24" i="1" s="1"/>
  <c r="AY23" i="1"/>
  <c r="AT23" i="1"/>
  <c r="AQ23" i="1"/>
  <c r="AJ23" i="1"/>
  <c r="BH22" i="1"/>
  <c r="BG22" i="1"/>
  <c r="BF22" i="1"/>
  <c r="AR22" i="1"/>
  <c r="AQ22" i="1"/>
  <c r="U22" i="1"/>
  <c r="S22" i="1" s="1"/>
  <c r="AC22" i="1" s="1"/>
  <c r="T22" i="1"/>
  <c r="AD22" i="1" s="1"/>
  <c r="Q22" i="1"/>
  <c r="AA22" i="1" s="1"/>
  <c r="AJ22" i="1" s="1"/>
  <c r="AY21" i="1"/>
  <c r="AT21" i="1"/>
  <c r="AQ21" i="1"/>
  <c r="AJ21" i="1"/>
  <c r="U21" i="1"/>
  <c r="BH20" i="1"/>
  <c r="AR20" i="1" s="1"/>
  <c r="BG20" i="1"/>
  <c r="BF20" i="1"/>
  <c r="AT20" i="1"/>
  <c r="AQ20" i="1"/>
  <c r="AM20" i="1"/>
  <c r="U20" i="1"/>
  <c r="T20" i="1"/>
  <c r="AD20" i="1" s="1"/>
  <c r="S20" i="1"/>
  <c r="AC20" i="1" s="1"/>
  <c r="AE20" i="1" s="1"/>
  <c r="Q20" i="1"/>
  <c r="AA20" i="1" s="1"/>
  <c r="AJ20" i="1" s="1"/>
  <c r="BH19" i="1"/>
  <c r="BG19" i="1"/>
  <c r="BF19" i="1"/>
  <c r="AY19" i="1" s="1"/>
  <c r="AR19" i="1"/>
  <c r="AQ19" i="1"/>
  <c r="AM19" i="1"/>
  <c r="U19" i="1"/>
  <c r="T19" i="1"/>
  <c r="AD19" i="1" s="1"/>
  <c r="S19" i="1"/>
  <c r="AC19" i="1" s="1"/>
  <c r="AE19" i="1" s="1"/>
  <c r="Q19" i="1"/>
  <c r="AA19" i="1" s="1"/>
  <c r="AJ19" i="1" s="1"/>
  <c r="BH18" i="1"/>
  <c r="BG18" i="1"/>
  <c r="AT18" i="1" s="1"/>
  <c r="BF18" i="1"/>
  <c r="AR18" i="1"/>
  <c r="AE18" i="1"/>
  <c r="AD18" i="1"/>
  <c r="U18" i="1"/>
  <c r="S18" i="1" s="1"/>
  <c r="AC18" i="1" s="1"/>
  <c r="T18" i="1"/>
  <c r="Q18" i="1"/>
  <c r="AA18" i="1" s="1"/>
  <c r="AJ18" i="1" s="1"/>
  <c r="BH17" i="1"/>
  <c r="BG17" i="1"/>
  <c r="BF17" i="1"/>
  <c r="AT17" i="1"/>
  <c r="AR17" i="1"/>
  <c r="AM17" i="1"/>
  <c r="AA17" i="1"/>
  <c r="AJ17" i="1" s="1"/>
  <c r="U17" i="1"/>
  <c r="Q17" i="1"/>
  <c r="BH16" i="1"/>
  <c r="AR16" i="1" s="1"/>
  <c r="BG16" i="1"/>
  <c r="BF16" i="1"/>
  <c r="AT16" i="1"/>
  <c r="AQ16" i="1"/>
  <c r="AM16" i="1"/>
  <c r="U16" i="1"/>
  <c r="T16" i="1"/>
  <c r="AD16" i="1" s="1"/>
  <c r="S16" i="1"/>
  <c r="AC16" i="1" s="1"/>
  <c r="AE16" i="1" s="1"/>
  <c r="Q16" i="1"/>
  <c r="AA16" i="1" s="1"/>
  <c r="AJ16" i="1" s="1"/>
  <c r="BH15" i="1"/>
  <c r="BG15" i="1"/>
  <c r="BF15" i="1"/>
  <c r="AY15" i="1" s="1"/>
  <c r="AR15" i="1"/>
  <c r="AQ15" i="1"/>
  <c r="AM15" i="1"/>
  <c r="U15" i="1"/>
  <c r="T15" i="1"/>
  <c r="AD15" i="1" s="1"/>
  <c r="S15" i="1"/>
  <c r="AC15" i="1" s="1"/>
  <c r="Q15" i="1"/>
  <c r="AA15" i="1" s="1"/>
  <c r="AJ15" i="1" s="1"/>
  <c r="BH14" i="1"/>
  <c r="BG14" i="1"/>
  <c r="AT14" i="1" s="1"/>
  <c r="BF14" i="1"/>
  <c r="AR14" i="1"/>
  <c r="AE14" i="1"/>
  <c r="AD14" i="1"/>
  <c r="U14" i="1"/>
  <c r="S14" i="1" s="1"/>
  <c r="AC14" i="1" s="1"/>
  <c r="T14" i="1"/>
  <c r="Q14" i="1"/>
  <c r="AA14" i="1" s="1"/>
  <c r="AJ14" i="1" s="1"/>
  <c r="BH13" i="1"/>
  <c r="BG13" i="1"/>
  <c r="BF13" i="1"/>
  <c r="AT13" i="1"/>
  <c r="AR13" i="1"/>
  <c r="AM13" i="1"/>
  <c r="AA13" i="1"/>
  <c r="AJ13" i="1" s="1"/>
  <c r="U13" i="1"/>
  <c r="Q13" i="1"/>
  <c r="BH12" i="1"/>
  <c r="AR12" i="1" s="1"/>
  <c r="BG12" i="1"/>
  <c r="BF12" i="1"/>
  <c r="AT12" i="1"/>
  <c r="AQ12" i="1"/>
  <c r="AM12" i="1"/>
  <c r="U12" i="1"/>
  <c r="T12" i="1"/>
  <c r="AD12" i="1" s="1"/>
  <c r="S12" i="1"/>
  <c r="AC12" i="1" s="1"/>
  <c r="AE12" i="1" s="1"/>
  <c r="Q12" i="1"/>
  <c r="AA12" i="1" s="1"/>
  <c r="AJ12" i="1" s="1"/>
  <c r="BH11" i="1"/>
  <c r="BG11" i="1"/>
  <c r="BF11" i="1"/>
  <c r="AY11" i="1" s="1"/>
  <c r="AR11" i="1"/>
  <c r="AQ11" i="1"/>
  <c r="AM11" i="1"/>
  <c r="U11" i="1"/>
  <c r="T11" i="1"/>
  <c r="AD11" i="1" s="1"/>
  <c r="S11" i="1"/>
  <c r="AC11" i="1" s="1"/>
  <c r="AE11" i="1" s="1"/>
  <c r="Q11" i="1"/>
  <c r="AA11" i="1" s="1"/>
  <c r="AJ11" i="1" s="1"/>
  <c r="AG9" i="1"/>
  <c r="X9" i="1"/>
  <c r="AH9" i="1" s="1"/>
  <c r="W9" i="1"/>
  <c r="V9" i="1"/>
  <c r="AF9" i="1" s="1"/>
  <c r="Q9" i="1"/>
  <c r="AA9" i="1" s="1"/>
  <c r="AJ9" i="1" s="1"/>
  <c r="AU5" i="1"/>
  <c r="AR5" i="1"/>
  <c r="AQ5" i="1"/>
  <c r="AP5" i="1"/>
  <c r="AM5" i="1"/>
  <c r="AL5" i="1"/>
  <c r="AE15" i="1" l="1"/>
  <c r="AE22" i="1"/>
  <c r="T26" i="1"/>
  <c r="AD26" i="1" s="1"/>
  <c r="S26" i="1"/>
  <c r="AC26" i="1" s="1"/>
  <c r="AE26" i="1" s="1"/>
  <c r="AQ51" i="1"/>
  <c r="AY51" i="1"/>
  <c r="AT51" i="1"/>
  <c r="T59" i="1"/>
  <c r="AD59" i="1" s="1"/>
  <c r="S59" i="1"/>
  <c r="AC59" i="1" s="1"/>
  <c r="AR62" i="1"/>
  <c r="AO62" i="1"/>
  <c r="AT62" i="1"/>
  <c r="AT11" i="1"/>
  <c r="AY12" i="1"/>
  <c r="AQ14" i="1"/>
  <c r="AT15" i="1"/>
  <c r="AY16" i="1"/>
  <c r="AQ18" i="1"/>
  <c r="AT19" i="1"/>
  <c r="AY20" i="1"/>
  <c r="AY22" i="1"/>
  <c r="AM22" i="1"/>
  <c r="AQ26" i="1"/>
  <c r="AY26" i="1"/>
  <c r="AE27" i="1"/>
  <c r="AY27" i="1"/>
  <c r="AM27" i="1"/>
  <c r="T13" i="1"/>
  <c r="AD13" i="1" s="1"/>
  <c r="S13" i="1"/>
  <c r="AC13" i="1" s="1"/>
  <c r="AQ13" i="1"/>
  <c r="AY13" i="1"/>
  <c r="T17" i="1"/>
  <c r="AD17" i="1" s="1"/>
  <c r="S17" i="1"/>
  <c r="AC17" i="1" s="1"/>
  <c r="AQ17" i="1"/>
  <c r="AY17" i="1"/>
  <c r="AT22" i="1"/>
  <c r="AT26" i="1"/>
  <c r="AT27" i="1"/>
  <c r="AY61" i="1"/>
  <c r="AT61" i="1"/>
  <c r="AM61" i="1"/>
  <c r="AY14" i="1"/>
  <c r="AM14" i="1"/>
  <c r="AY18" i="1"/>
  <c r="AM18" i="1"/>
  <c r="AR30" i="1"/>
  <c r="AY30" i="1"/>
  <c r="AQ41" i="1"/>
  <c r="AY41" i="1"/>
  <c r="AR46" i="1"/>
  <c r="AT46" i="1"/>
  <c r="AY31" i="1"/>
  <c r="AM31" i="1"/>
  <c r="AE33" i="1"/>
  <c r="AE46" i="1"/>
  <c r="AE49" i="1"/>
  <c r="AE53" i="1"/>
  <c r="AY71" i="1"/>
  <c r="AT71" i="1"/>
  <c r="AY76" i="1"/>
  <c r="AT76" i="1"/>
  <c r="AT31" i="1"/>
  <c r="AE34" i="1"/>
  <c r="AY38" i="1"/>
  <c r="AM38" i="1"/>
  <c r="AT38" i="1"/>
  <c r="AE40" i="1"/>
  <c r="AE43" i="1"/>
  <c r="AT43" i="1"/>
  <c r="AY44" i="1"/>
  <c r="AT44" i="1"/>
  <c r="AM44" i="1"/>
  <c r="AY46" i="1"/>
  <c r="T47" i="1"/>
  <c r="AD47" i="1" s="1"/>
  <c r="S47" i="1"/>
  <c r="AC47" i="1" s="1"/>
  <c r="AE47" i="1" s="1"/>
  <c r="AE48" i="1"/>
  <c r="AE50" i="1"/>
  <c r="AT50" i="1"/>
  <c r="AQ54" i="1"/>
  <c r="AY54" i="1"/>
  <c r="AT54" i="1"/>
  <c r="AE55" i="1"/>
  <c r="AR58" i="1"/>
  <c r="AO58" i="1"/>
  <c r="AY62" i="1"/>
  <c r="T63" i="1"/>
  <c r="AD63" i="1" s="1"/>
  <c r="S63" i="1"/>
  <c r="AC63" i="1" s="1"/>
  <c r="AE63" i="1" s="1"/>
  <c r="T54" i="1"/>
  <c r="AD54" i="1" s="1"/>
  <c r="S54" i="1"/>
  <c r="AC54" i="1" s="1"/>
  <c r="AY55" i="1"/>
  <c r="AM55" i="1"/>
  <c r="AT55" i="1"/>
  <c r="AE60" i="1"/>
  <c r="T61" i="1"/>
  <c r="AD61" i="1" s="1"/>
  <c r="S61" i="1"/>
  <c r="AC61" i="1" s="1"/>
  <c r="AE61" i="1" s="1"/>
  <c r="AY65" i="1"/>
  <c r="AT65" i="1"/>
  <c r="AQ31" i="1"/>
  <c r="AY33" i="1"/>
  <c r="AM33" i="1"/>
  <c r="AY40" i="1"/>
  <c r="T41" i="1"/>
  <c r="AD41" i="1" s="1"/>
  <c r="S41" i="1"/>
  <c r="AC41" i="1" s="1"/>
  <c r="AE41" i="1" s="1"/>
  <c r="AY43" i="1"/>
  <c r="T44" i="1"/>
  <c r="AD44" i="1" s="1"/>
  <c r="S44" i="1"/>
  <c r="AC44" i="1" s="1"/>
  <c r="AQ47" i="1"/>
  <c r="AY47" i="1"/>
  <c r="AT47" i="1"/>
  <c r="AY48" i="1"/>
  <c r="AM48" i="1"/>
  <c r="AT48" i="1"/>
  <c r="AY50" i="1"/>
  <c r="T51" i="1"/>
  <c r="AD51" i="1" s="1"/>
  <c r="S51" i="1"/>
  <c r="AC51" i="1" s="1"/>
  <c r="AE51" i="1" s="1"/>
  <c r="AY52" i="1"/>
  <c r="AM52" i="1"/>
  <c r="AT52" i="1"/>
  <c r="AR53" i="1"/>
  <c r="AO53" i="1"/>
  <c r="AT58" i="1"/>
  <c r="AY59" i="1"/>
  <c r="AT59" i="1"/>
  <c r="AM59" i="1"/>
  <c r="AR60" i="1"/>
  <c r="AO60" i="1"/>
  <c r="AQ63" i="1"/>
  <c r="AY63" i="1"/>
  <c r="AT63" i="1"/>
  <c r="AM65" i="1"/>
  <c r="AM71" i="1"/>
  <c r="AM76" i="1"/>
  <c r="AM40" i="1"/>
  <c r="AM43" i="1"/>
  <c r="AR44" i="1"/>
  <c r="AQ45" i="1"/>
  <c r="AM46" i="1"/>
  <c r="AQ49" i="1"/>
  <c r="AM50" i="1"/>
  <c r="AQ56" i="1"/>
  <c r="AR59" i="1"/>
  <c r="AR61" i="1"/>
  <c r="AE44" i="1" l="1"/>
  <c r="AE54" i="1"/>
  <c r="AE17" i="1"/>
  <c r="AE13" i="1"/>
  <c r="AE59" i="1"/>
</calcChain>
</file>

<file path=xl/sharedStrings.xml><?xml version="1.0" encoding="utf-8"?>
<sst xmlns="http://schemas.openxmlformats.org/spreadsheetml/2006/main" count="165" uniqueCount="126">
  <si>
    <t xml:space="preserve">צו מיסים לשנת 2021 ( תוספת 1.1%) </t>
  </si>
  <si>
    <t>תאור</t>
  </si>
  <si>
    <t>מגורים אזור א' 120 (₪)</t>
  </si>
  <si>
    <t>מגורים אזור ב' 121/2/3  (₪)</t>
  </si>
  <si>
    <t>מגורים אזור ד' 126  (₪)</t>
  </si>
  <si>
    <t>מגורים אזור ה' 127  (₪)</t>
  </si>
  <si>
    <t>סיווג 128 מגורים בהעלאה מדורגת</t>
  </si>
  <si>
    <t>1.מבני מגורים - לכל מ"ר</t>
  </si>
  <si>
    <t>מדרגי תוספת 3.33+2.18</t>
  </si>
  <si>
    <t>1.1. מבני מגורים לרבות בתי אבות</t>
  </si>
  <si>
    <t>איזור א'</t>
  </si>
  <si>
    <t>איזור ב'</t>
  </si>
  <si>
    <t>איזור ד'</t>
  </si>
  <si>
    <t>איזור ה'</t>
  </si>
  <si>
    <t xml:space="preserve">תעריפים שאינם מגורים לאזורים ב' ד' וה' </t>
  </si>
  <si>
    <t xml:space="preserve">מה שצבוע בצבע זה יש הבדל של אגורה </t>
  </si>
  <si>
    <t>סיווג הנכס</t>
  </si>
  <si>
    <t>תעריף (בש"ח)</t>
  </si>
  <si>
    <t>תעריף מועצה (בש"ח)</t>
  </si>
  <si>
    <t>תעריף ועד מקומי</t>
  </si>
  <si>
    <t>סה"כ תעריף</t>
  </si>
  <si>
    <t>מגורים אזור ב'</t>
  </si>
  <si>
    <t xml:space="preserve">מגורים אזור ד'126 </t>
  </si>
  <si>
    <t>מגורים אזור ה' 127</t>
  </si>
  <si>
    <t>שינויים חריגים</t>
  </si>
  <si>
    <t>תעריף (בש"ח) 2020</t>
  </si>
  <si>
    <t>צו 2016 מאושר</t>
  </si>
  <si>
    <t>צו 2017 מבוקש</t>
  </si>
  <si>
    <t>תעריף מועצה בישוב בו קיים ועד מקומי (בש"ח) לשנת 2020</t>
  </si>
  <si>
    <t>תעריף ועד מקומי (₪)</t>
  </si>
  <si>
    <t>121/2/3</t>
  </si>
  <si>
    <t>2.מבני משרדים,שרותים ומסחר-לכל מ"ר</t>
  </si>
  <si>
    <t>ב'</t>
  </si>
  <si>
    <t xml:space="preserve">ועד </t>
  </si>
  <si>
    <t>א'</t>
  </si>
  <si>
    <t>2.1 המשמשים כחנות או בית עסק,לרבות מבנים המשמשים בפועל כבתי מסחר למכירת טובין,כולל יציע שגובהו 170 ס"מ ומחסנים צמודים למבנים  הנ"ל והמשמשים אותם</t>
  </si>
  <si>
    <t>2.2 המשמשים כקיוסק,מזנון,בית קפה,מסעדה</t>
  </si>
  <si>
    <t>2.3 המשמשים כמועדון לילה או כל מקום עינוגים,מכון בריאות יופי וספא</t>
  </si>
  <si>
    <t>2.4 המשמשים כתחנת דלק</t>
  </si>
  <si>
    <t>2.5 המשמשים למתקני חשמל,לרבות תחנת כח או טרנספורמציה</t>
  </si>
  <si>
    <t>2.6 המשמשים למתקני תיקשורת לרבות שטח הקרקע שבאה יחד עם המבנה אך לא יותר מ 100 מ"ר</t>
  </si>
  <si>
    <t>2.7 המשמשים כמשרדים</t>
  </si>
  <si>
    <t>2.8 המשמשים כמחסן ערובה ומחסנים ושרותים ומסחר לכל מטרה אחרת שלא פורטו לעיל.</t>
  </si>
  <si>
    <t>2.9 מבנים המשמשים למתקני מים,באר,מכוני מים.</t>
  </si>
  <si>
    <t>2.10 מבנה הנמצא בתוך מתחם מסחרי שגודלו של המתחם אינו קטן מ-2000 מ"ר והמשמש כבית עסק למכירת טובין ובלבד שאין לבית העסק סיווג ספציפי בצו זה.</t>
  </si>
  <si>
    <t>3.מבני בנקים - לכל מ"ר</t>
  </si>
  <si>
    <t>3.1 המשמשים כבנק.</t>
  </si>
  <si>
    <t>4.תעשיות ומחצבות - לכל מ"ר</t>
  </si>
  <si>
    <t>4.1 מבנים המשמשים לתעשייה,לרבות מחסנים ולמעט סככות.</t>
  </si>
  <si>
    <t>4.2 סככה המשמשת לתעשייה.</t>
  </si>
  <si>
    <t>4.3 מתקנים המשמשים לחציבה,כרייה ו/או גריסה.</t>
  </si>
  <si>
    <t>4.4 שטחים המשמשים לחציבה,כרייה ו/או גריסה.</t>
  </si>
  <si>
    <t>5.בתי מלון,לרבות בתי הארחה,אכסניות נוער ויחידות נופש לכל מ"ר</t>
  </si>
  <si>
    <t>5.1 בתי מלון,בתי הארחה ואכסניות נוער.</t>
  </si>
  <si>
    <t>5.2 חדרי אירוח ונופש,לרבות צימרים וכן בתי הארחה עד 1500 מ"ר</t>
  </si>
  <si>
    <t>5.3 בריכות שחיה (כולל המבנים המשמשים את בריכות השחיה).</t>
  </si>
  <si>
    <t>6.מבני מלאכה-לכל מ"ר</t>
  </si>
  <si>
    <t>6.1 המשמשים למלאכה,לרבות מחסנים ולמעט סככות.</t>
  </si>
  <si>
    <t>6.2 סככה המשמשת למלאכה.</t>
  </si>
  <si>
    <t>7.סככות ומבנים חקלאיים לכל מ"ר</t>
  </si>
  <si>
    <t>7.1 סככות ומבנים חקלאיים המשמשים לסככה או מבנה חקלאי לרבות רפתות,אורוות,דירים,משתלות מחסנים,לולים,או מבנים לגידול כנף.</t>
  </si>
  <si>
    <t>8.אדמה חקלאית  לכל מ"ר</t>
  </si>
  <si>
    <t>8.1 המשמשת לגידולי שלחין,מטעים או לבריכת דגים.</t>
  </si>
  <si>
    <t>8.2 המשמשת לגידול בעל.</t>
  </si>
  <si>
    <t>8.3 המשמשת למשתלות או לחממות לא מקורות.</t>
  </si>
  <si>
    <t>8.4 המשמשת למרעה,חורשה או יער,או לכל מטרה אחרת שלא פורטה לעיל.</t>
  </si>
  <si>
    <t>מבקשים לשנת 2017</t>
  </si>
  <si>
    <t>9.קרקע תפוסה - לכל מ"ר</t>
  </si>
  <si>
    <t>9.1 המשמשת לאיחסון חומרים נכרים או נחצבים או גרוסים</t>
  </si>
  <si>
    <t>9.2 המשמשת לתחנת מוניות,לתחנת אוטובוס או לאחסון ציוד ומלאי,תוצרת מפעלי תעשייה,מלאכה או נופש.</t>
  </si>
  <si>
    <t>9.3 המשמשת למנחת תעופה.</t>
  </si>
  <si>
    <t>9.4 המשמשת למתקני חשמל,למעט עמודי חשמל.</t>
  </si>
  <si>
    <t>9.5 המשמשת למתקני תקשורת</t>
  </si>
  <si>
    <t>9.7 המשמשת להטמנת אשפה.</t>
  </si>
  <si>
    <t>9.8 קרקע תפוסה לעריכת ארועים.</t>
  </si>
  <si>
    <t>9.9 יתרת שטח שעליו קיים מבנה חקלאי והמשמש לחקלאות.</t>
  </si>
  <si>
    <t>9.10 קרקע תפוסה במתקני מים (לרבות מי קולחין).</t>
  </si>
  <si>
    <t>9.11 שטח הקרקע עליו הותקן מאגר מים (לרבות קולחין) פתוח.</t>
  </si>
  <si>
    <t>9.12 קרקע תפוסה במפעל ליצור נשק.</t>
  </si>
  <si>
    <t>9.13 המשמשת לכל מטרה אחרת שלא פורטה לעיל</t>
  </si>
  <si>
    <t>10.קרקע תפוסה - מפעל עתיר שטח לכל מ"ר</t>
  </si>
  <si>
    <t>11.חניונים לכל מ"ר</t>
  </si>
  <si>
    <t>12.נכסים אחרים-לכל מ"ר</t>
  </si>
  <si>
    <t>12.1 סככה המשמשת לכל מטרה אחרת שלא פורטה לעיל.</t>
  </si>
  <si>
    <t>12.2 המשמשת לממגורות</t>
  </si>
  <si>
    <t>12.3 מבנים המשמשים כמכון לטיהור שפכים .</t>
  </si>
  <si>
    <t>12.3 מבנים המשמשים כמכון לטיהור שפכים לרבות אגני שיקוע, אוורור וחמצון פתוחים</t>
  </si>
  <si>
    <t>12.4 המשמש כבית ספר או כיתת לימוד.</t>
  </si>
  <si>
    <t>12.5 המשמש לאגודה שיתופית להתיישבות חקלאית ו/או לועד מקומי שלא לצרכי עסק לכל מבנה</t>
  </si>
  <si>
    <t>12.6 מוסדות</t>
  </si>
  <si>
    <t>12א מערכת סולארית הממוקמת על גג נכס</t>
  </si>
  <si>
    <t>א לכל מ"ר שמעל 0.2 דונם ועד 1 דונם 0.6</t>
  </si>
  <si>
    <t>ב לכל מ"ר שמעל 1 דונם ועד 2 דונם 0.3</t>
  </si>
  <si>
    <t>ג לכל מ"ר מעל 2 דונם</t>
  </si>
  <si>
    <t xml:space="preserve">12 ב מערכת סולארית שאינה ממוקמת על גג נכס - </t>
  </si>
  <si>
    <t>א בשטח של עד 10 דונם 2.4</t>
  </si>
  <si>
    <t>ב לכל מ"ר שמעל 10 דונם ועד 300 דונם 1.2</t>
  </si>
  <si>
    <t>ג לכל מ"ר שמעל 300 דונם ועד 750 דונם 0.6</t>
  </si>
  <si>
    <t>ד לכל מ"ר שמעל 750 דונם 0.3</t>
  </si>
  <si>
    <t xml:space="preserve">12 ג קרקע תפוסה המשמשת למערכת סולארית - </t>
  </si>
  <si>
    <t>ג לכל מ"ר שמעל 300 דונם ועד 750 ד ו נ ם 0.6</t>
  </si>
  <si>
    <t>ד לכל מר שמעל 750 דונם 0.3</t>
  </si>
  <si>
    <t>ארנונת ועד מקומי למגורים לשנת 2021</t>
  </si>
  <si>
    <t xml:space="preserve">תוספת </t>
  </si>
  <si>
    <t>הערות / מבוקש לשנת 2021</t>
  </si>
  <si>
    <t xml:space="preserve">ישוב </t>
  </si>
  <si>
    <t xml:space="preserve">תעריף ועד מוניצפלי </t>
  </si>
  <si>
    <t xml:space="preserve">משנת </t>
  </si>
  <si>
    <t xml:space="preserve">אדמית </t>
  </si>
  <si>
    <t xml:space="preserve">אחיהוד </t>
  </si>
  <si>
    <t xml:space="preserve">אילון </t>
  </si>
  <si>
    <t xml:space="preserve">אשרת </t>
  </si>
  <si>
    <t xml:space="preserve">בוסתן הגליל </t>
  </si>
  <si>
    <t xml:space="preserve">בן עמי </t>
  </si>
  <si>
    <t xml:space="preserve">בצת </t>
  </si>
  <si>
    <t xml:space="preserve">גשר הזיו </t>
  </si>
  <si>
    <t xml:space="preserve">יחיעם </t>
  </si>
  <si>
    <t xml:space="preserve">לימן </t>
  </si>
  <si>
    <t xml:space="preserve">נתיב השיירה </t>
  </si>
  <si>
    <t xml:space="preserve">סער </t>
  </si>
  <si>
    <t xml:space="preserve">עמקא </t>
  </si>
  <si>
    <t xml:space="preserve">רגבה </t>
  </si>
  <si>
    <t xml:space="preserve">שבי ציון </t>
  </si>
  <si>
    <t xml:space="preserve">מצובה </t>
  </si>
  <si>
    <t xml:space="preserve">כליל </t>
  </si>
  <si>
    <t>נס עמים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</si>
</sst>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0.000"/>
    <numFmt numFmtId="166" formatCode="0.000000"/>
    <numFmt numFmtId="167" formatCode="#,##0.00_ ;\-#,##0.00\ "/>
    <numFmt numFmtId="168" formatCode="_(&quot;₪&quot;* #,##0.00_);_(&quot;₪&quot;* \(#,##0.00\);_(&quot;₪&quot;* &quot;-&quot;??_);_(@_)"/>
    <numFmt numFmtId="169" formatCode="_(* #,##0.00_);_(* \(#,##0.00\);_(* &quot;-&quot;??_);_(@_)"/>
    <numFmt numFmtId="170" formatCode="0.0%"/>
    <numFmt numFmtId="171" formatCode="&quot;₪&quot;\ #,##0.00"/>
  </numFmts>
  <fonts count="30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0"/>
      <color theme="1"/>
      <name val="David"/>
      <family val="2"/>
    </font>
    <font>
      <sz val="10"/>
      <color rgb="FF0070C0"/>
      <name val="David"/>
      <family val="2"/>
    </font>
    <font>
      <u/>
      <sz val="10"/>
      <color rgb="FF00B0F0"/>
      <name val="David"/>
      <family val="2"/>
    </font>
    <font>
      <b/>
      <u/>
      <sz val="10"/>
      <color rgb="FF7030A0"/>
      <name val="David"/>
      <family val="2"/>
    </font>
    <font>
      <b/>
      <u/>
      <sz val="10"/>
      <color rgb="FFFF0000"/>
      <name val="David"/>
      <family val="2"/>
    </font>
    <font>
      <sz val="10"/>
      <color rgb="FFFF0000"/>
      <name val="David"/>
      <family val="2"/>
    </font>
    <font>
      <sz val="10"/>
      <color rgb="FF00B050"/>
      <name val="David"/>
      <family val="2"/>
    </font>
    <font>
      <b/>
      <u/>
      <sz val="12"/>
      <color rgb="FF7030A0"/>
      <name val="David"/>
      <family val="2"/>
    </font>
    <font>
      <b/>
      <sz val="10"/>
      <color theme="1"/>
      <name val="David"/>
      <family val="2"/>
    </font>
    <font>
      <b/>
      <sz val="10"/>
      <color rgb="FF0070C0"/>
      <name val="David"/>
      <family val="2"/>
    </font>
    <font>
      <b/>
      <sz val="10"/>
      <color rgb="FF7030A0"/>
      <name val="David"/>
      <family val="2"/>
    </font>
    <font>
      <b/>
      <sz val="10"/>
      <color rgb="FFFF0000"/>
      <name val="David"/>
      <family val="2"/>
    </font>
    <font>
      <b/>
      <sz val="10"/>
      <color rgb="FF00B050"/>
      <name val="David"/>
      <family val="2"/>
    </font>
    <font>
      <b/>
      <u/>
      <sz val="10"/>
      <color theme="1"/>
      <name val="David"/>
      <family val="2"/>
    </font>
    <font>
      <sz val="10"/>
      <color rgb="FF7030A0"/>
      <name val="David"/>
      <family val="2"/>
    </font>
    <font>
      <sz val="10"/>
      <color theme="0"/>
      <name val="David"/>
      <family val="2"/>
    </font>
    <font>
      <b/>
      <sz val="10"/>
      <color theme="4" tint="-0.249977111117893"/>
      <name val="David"/>
      <family val="2"/>
    </font>
    <font>
      <sz val="10"/>
      <name val="David"/>
      <family val="2"/>
    </font>
    <font>
      <b/>
      <sz val="10"/>
      <name val="David"/>
      <family val="2"/>
    </font>
    <font>
      <b/>
      <u/>
      <sz val="10"/>
      <color rgb="FF0070C0"/>
      <name val="David"/>
      <family val="2"/>
    </font>
    <font>
      <b/>
      <u/>
      <sz val="10"/>
      <color rgb="FF00B050"/>
      <name val="David"/>
      <family val="2"/>
    </font>
    <font>
      <u/>
      <sz val="10"/>
      <name val="David"/>
      <family val="2"/>
    </font>
    <font>
      <b/>
      <sz val="12"/>
      <name val="David"/>
      <family val="2"/>
      <charset val="177"/>
    </font>
    <font>
      <b/>
      <u val="singleAccounting"/>
      <sz val="12"/>
      <name val="David"/>
      <family val="2"/>
      <charset val="177"/>
    </font>
    <font>
      <b/>
      <sz val="12"/>
      <color theme="1"/>
      <name val="David"/>
      <family val="2"/>
      <charset val="177"/>
    </font>
    <font>
      <b/>
      <sz val="11"/>
      <name val="David"/>
      <family val="2"/>
      <charset val="177"/>
    </font>
    <font>
      <b/>
      <sz val="11"/>
      <color theme="1"/>
      <name val="David"/>
      <family val="2"/>
      <charset val="177"/>
    </font>
    <font>
      <b/>
      <sz val="11"/>
      <color rgb="FFFF0000"/>
      <name val="David"/>
      <family val="2"/>
      <charset val="177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2" fillId="0" borderId="0" xfId="1" applyFont="1"/>
    <xf numFmtId="0" fontId="3" fillId="0" borderId="0" xfId="1" applyFont="1" applyFill="1" applyBorder="1"/>
    <xf numFmtId="0" fontId="4" fillId="0" borderId="0" xfId="1" applyFont="1" applyFill="1" applyBorder="1"/>
    <xf numFmtId="0" fontId="5" fillId="0" borderId="0" xfId="1" applyFont="1" applyFill="1" applyBorder="1"/>
    <xf numFmtId="0" fontId="6" fillId="0" borderId="0" xfId="1" applyFont="1" applyFill="1" applyBorder="1"/>
    <xf numFmtId="0" fontId="7" fillId="0" borderId="0" xfId="1" applyFont="1" applyFill="1" applyBorder="1"/>
    <xf numFmtId="0" fontId="8" fillId="0" borderId="0" xfId="1" applyFont="1" applyFill="1" applyBorder="1"/>
    <xf numFmtId="2" fontId="8" fillId="0" borderId="0" xfId="1" applyNumberFormat="1" applyFont="1" applyFill="1" applyBorder="1"/>
    <xf numFmtId="0" fontId="9" fillId="0" borderId="0" xfId="1" applyFont="1" applyFill="1" applyBorder="1"/>
    <xf numFmtId="0" fontId="10" fillId="0" borderId="1" xfId="1" applyFont="1" applyBorder="1" applyAlignment="1">
      <alignment horizontal="right" vertical="top" wrapText="1" readingOrder="2"/>
    </xf>
    <xf numFmtId="0" fontId="11" fillId="0" borderId="2" xfId="1" applyFont="1" applyFill="1" applyBorder="1" applyAlignment="1">
      <alignment horizontal="right" vertical="top" wrapText="1"/>
    </xf>
    <xf numFmtId="0" fontId="12" fillId="0" borderId="3" xfId="1" applyFont="1" applyFill="1" applyBorder="1" applyAlignment="1">
      <alignment horizontal="right" vertical="top" wrapText="1"/>
    </xf>
    <xf numFmtId="0" fontId="13" fillId="0" borderId="3" xfId="1" applyFont="1" applyFill="1" applyBorder="1" applyAlignment="1">
      <alignment horizontal="right" vertical="top" wrapText="1"/>
    </xf>
    <xf numFmtId="0" fontId="14" fillId="0" borderId="4" xfId="1" applyFont="1" applyFill="1" applyBorder="1" applyAlignment="1">
      <alignment horizontal="right" vertical="top" wrapText="1"/>
    </xf>
    <xf numFmtId="0" fontId="14" fillId="0" borderId="5" xfId="1" applyFont="1" applyFill="1" applyBorder="1" applyAlignment="1">
      <alignment horizontal="right" vertical="top" wrapText="1"/>
    </xf>
    <xf numFmtId="10" fontId="2" fillId="0" borderId="0" xfId="1" applyNumberFormat="1" applyFont="1"/>
    <xf numFmtId="0" fontId="15" fillId="0" borderId="5" xfId="1" applyFont="1" applyBorder="1" applyAlignment="1">
      <alignment horizontal="right" vertical="top" wrapText="1" readingOrder="2"/>
    </xf>
    <xf numFmtId="2" fontId="12" fillId="0" borderId="6" xfId="1" applyNumberFormat="1" applyFont="1" applyFill="1" applyBorder="1" applyAlignment="1">
      <alignment horizontal="center" wrapText="1"/>
    </xf>
    <xf numFmtId="2" fontId="13" fillId="0" borderId="6" xfId="1" applyNumberFormat="1" applyFont="1" applyFill="1" applyBorder="1" applyAlignment="1">
      <alignment horizontal="center" wrapText="1"/>
    </xf>
    <xf numFmtId="2" fontId="14" fillId="0" borderId="7" xfId="1" applyNumberFormat="1" applyFont="1" applyFill="1" applyBorder="1" applyAlignment="1">
      <alignment horizontal="center" wrapText="1"/>
    </xf>
    <xf numFmtId="2" fontId="14" fillId="0" borderId="0" xfId="1" applyNumberFormat="1" applyFont="1" applyFill="1" applyBorder="1" applyAlignment="1">
      <alignment horizontal="center" wrapText="1"/>
    </xf>
    <xf numFmtId="0" fontId="10" fillId="0" borderId="8" xfId="1" applyFont="1" applyBorder="1" applyAlignment="1">
      <alignment horizontal="right" vertical="top" wrapText="1" readingOrder="2"/>
    </xf>
    <xf numFmtId="0" fontId="11" fillId="0" borderId="9" xfId="1" applyFont="1" applyFill="1" applyBorder="1"/>
    <xf numFmtId="0" fontId="12" fillId="0" borderId="9" xfId="1" applyFont="1" applyFill="1" applyBorder="1"/>
    <xf numFmtId="0" fontId="16" fillId="0" borderId="9" xfId="1" applyFont="1" applyFill="1" applyBorder="1"/>
    <xf numFmtId="0" fontId="7" fillId="0" borderId="9" xfId="1" applyFont="1" applyFill="1" applyBorder="1"/>
    <xf numFmtId="0" fontId="13" fillId="0" borderId="9" xfId="1" applyFont="1" applyFill="1" applyBorder="1"/>
    <xf numFmtId="0" fontId="14" fillId="0" borderId="9" xfId="1" applyFont="1" applyFill="1" applyBorder="1"/>
    <xf numFmtId="0" fontId="14" fillId="0" borderId="9" xfId="1" applyNumberFormat="1" applyFont="1" applyFill="1" applyBorder="1"/>
    <xf numFmtId="2" fontId="14" fillId="0" borderId="9" xfId="1" applyNumberFormat="1" applyFont="1" applyFill="1" applyBorder="1"/>
    <xf numFmtId="0" fontId="17" fillId="0" borderId="9" xfId="1" applyFont="1" applyFill="1" applyBorder="1"/>
    <xf numFmtId="0" fontId="16" fillId="0" borderId="0" xfId="1" applyFont="1" applyFill="1" applyBorder="1"/>
    <xf numFmtId="0" fontId="10" fillId="0" borderId="0" xfId="1" applyFont="1" applyFill="1"/>
    <xf numFmtId="2" fontId="11" fillId="0" borderId="10" xfId="1" applyNumberFormat="1" applyFont="1" applyFill="1" applyBorder="1" applyAlignment="1">
      <alignment horizontal="center" wrapText="1"/>
    </xf>
    <xf numFmtId="2" fontId="12" fillId="0" borderId="10" xfId="1" applyNumberFormat="1" applyFont="1" applyFill="1" applyBorder="1" applyAlignment="1">
      <alignment horizontal="center" wrapText="1"/>
    </xf>
    <xf numFmtId="2" fontId="12" fillId="0" borderId="11" xfId="1" applyNumberFormat="1" applyFont="1" applyFill="1" applyBorder="1" applyAlignment="1">
      <alignment horizontal="center" wrapText="1"/>
    </xf>
    <xf numFmtId="2" fontId="12" fillId="0" borderId="5" xfId="1" applyNumberFormat="1" applyFont="1" applyFill="1" applyBorder="1" applyAlignment="1">
      <alignment horizontal="center" wrapText="1"/>
    </xf>
    <xf numFmtId="0" fontId="10" fillId="0" borderId="12" xfId="1" applyFont="1" applyBorder="1" applyAlignment="1">
      <alignment horizontal="right" vertical="top" wrapText="1" readingOrder="2"/>
    </xf>
    <xf numFmtId="0" fontId="11" fillId="0" borderId="3" xfId="1" applyFont="1" applyFill="1" applyBorder="1" applyAlignment="1">
      <alignment vertical="top" wrapText="1"/>
    </xf>
    <xf numFmtId="0" fontId="11" fillId="0" borderId="16" xfId="1" applyFont="1" applyFill="1" applyBorder="1" applyAlignment="1">
      <alignment vertical="top" wrapText="1"/>
    </xf>
    <xf numFmtId="0" fontId="12" fillId="0" borderId="3" xfId="1" applyFont="1" applyFill="1" applyBorder="1" applyAlignment="1">
      <alignment vertical="top" wrapText="1"/>
    </xf>
    <xf numFmtId="0" fontId="12" fillId="0" borderId="17" xfId="1" applyFont="1" applyFill="1" applyBorder="1" applyAlignment="1">
      <alignment vertical="top" wrapText="1"/>
    </xf>
    <xf numFmtId="0" fontId="12" fillId="0" borderId="16" xfId="1" applyFont="1" applyFill="1" applyBorder="1" applyAlignment="1">
      <alignment vertical="top" wrapText="1"/>
    </xf>
    <xf numFmtId="0" fontId="12" fillId="0" borderId="15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vertical="top" wrapText="1"/>
    </xf>
    <xf numFmtId="0" fontId="12" fillId="0" borderId="19" xfId="1" applyFont="1" applyFill="1" applyBorder="1" applyAlignment="1">
      <alignment horizontal="center" vertical="top" wrapText="1"/>
    </xf>
    <xf numFmtId="0" fontId="12" fillId="0" borderId="3" xfId="1" applyFont="1" applyFill="1" applyBorder="1" applyAlignment="1">
      <alignment horizontal="center" vertical="top" wrapText="1"/>
    </xf>
    <xf numFmtId="0" fontId="16" fillId="2" borderId="0" xfId="1" applyFont="1" applyFill="1" applyBorder="1"/>
    <xf numFmtId="0" fontId="2" fillId="2" borderId="0" xfId="1" applyFont="1" applyFill="1"/>
    <xf numFmtId="0" fontId="2" fillId="0" borderId="5" xfId="1" applyFont="1" applyBorder="1"/>
    <xf numFmtId="0" fontId="11" fillId="0" borderId="16" xfId="1" applyFont="1" applyFill="1" applyBorder="1" applyAlignment="1">
      <alignment horizontal="right" vertical="top" wrapText="1"/>
    </xf>
    <xf numFmtId="0" fontId="12" fillId="0" borderId="2" xfId="1" applyFont="1" applyFill="1" applyBorder="1" applyAlignment="1">
      <alignment horizontal="right" vertical="top" wrapText="1"/>
    </xf>
    <xf numFmtId="0" fontId="13" fillId="0" borderId="2" xfId="1" applyFont="1" applyFill="1" applyBorder="1" applyAlignment="1">
      <alignment horizontal="right" vertical="top" wrapText="1"/>
    </xf>
    <xf numFmtId="0" fontId="14" fillId="0" borderId="2" xfId="1" applyFont="1" applyFill="1" applyBorder="1" applyAlignment="1">
      <alignment horizontal="right" vertical="top" wrapText="1"/>
    </xf>
    <xf numFmtId="2" fontId="14" fillId="0" borderId="2" xfId="1" applyNumberFormat="1" applyFont="1" applyFill="1" applyBorder="1" applyAlignment="1">
      <alignment horizontal="right" vertical="top" wrapText="1"/>
    </xf>
    <xf numFmtId="0" fontId="14" fillId="0" borderId="3" xfId="1" applyFont="1" applyFill="1" applyBorder="1" applyAlignment="1">
      <alignment horizontal="right" vertical="top" wrapText="1"/>
    </xf>
    <xf numFmtId="0" fontId="10" fillId="0" borderId="3" xfId="1" applyFont="1" applyFill="1" applyBorder="1" applyAlignment="1">
      <alignment horizontal="right" vertical="top" wrapText="1"/>
    </xf>
    <xf numFmtId="0" fontId="11" fillId="0" borderId="20" xfId="1" applyFont="1" applyFill="1" applyBorder="1" applyAlignment="1">
      <alignment horizontal="right" vertical="top" wrapText="1"/>
    </xf>
    <xf numFmtId="0" fontId="2" fillId="3" borderId="0" xfId="1" applyFont="1" applyFill="1"/>
    <xf numFmtId="164" fontId="2" fillId="4" borderId="0" xfId="1" applyNumberFormat="1" applyFont="1" applyFill="1"/>
    <xf numFmtId="0" fontId="2" fillId="0" borderId="0" xfId="1" applyFont="1" applyBorder="1"/>
    <xf numFmtId="0" fontId="11" fillId="0" borderId="6" xfId="1" applyFont="1" applyFill="1" applyBorder="1" applyAlignment="1">
      <alignment horizontal="center" wrapText="1"/>
    </xf>
    <xf numFmtId="2" fontId="11" fillId="0" borderId="6" xfId="1" applyNumberFormat="1" applyFont="1" applyFill="1" applyBorder="1" applyAlignment="1">
      <alignment horizontal="center" wrapText="1"/>
    </xf>
    <xf numFmtId="0" fontId="12" fillId="0" borderId="6" xfId="1" applyFont="1" applyFill="1" applyBorder="1" applyAlignment="1">
      <alignment horizontal="center" wrapText="1"/>
    </xf>
    <xf numFmtId="0" fontId="13" fillId="0" borderId="6" xfId="1" applyFont="1" applyFill="1" applyBorder="1" applyAlignment="1">
      <alignment horizontal="center" wrapText="1"/>
    </xf>
    <xf numFmtId="0" fontId="14" fillId="0" borderId="6" xfId="1" applyFont="1" applyFill="1" applyBorder="1" applyAlignment="1">
      <alignment horizontal="center" wrapText="1"/>
    </xf>
    <xf numFmtId="2" fontId="14" fillId="0" borderId="6" xfId="1" applyNumberFormat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wrapText="1"/>
    </xf>
    <xf numFmtId="0" fontId="11" fillId="0" borderId="21" xfId="1" applyFont="1" applyFill="1" applyBorder="1" applyAlignment="1">
      <alignment horizontal="center" wrapText="1"/>
    </xf>
    <xf numFmtId="2" fontId="12" fillId="0" borderId="22" xfId="1" applyNumberFormat="1" applyFont="1" applyFill="1" applyBorder="1" applyAlignment="1">
      <alignment horizontal="center" wrapText="1"/>
    </xf>
    <xf numFmtId="0" fontId="11" fillId="0" borderId="10" xfId="1" applyFont="1" applyFill="1" applyBorder="1" applyAlignment="1">
      <alignment horizontal="center" wrapText="1"/>
    </xf>
    <xf numFmtId="0" fontId="12" fillId="0" borderId="10" xfId="1" applyFont="1" applyFill="1" applyBorder="1" applyAlignment="1">
      <alignment horizontal="center" wrapText="1"/>
    </xf>
    <xf numFmtId="0" fontId="13" fillId="0" borderId="10" xfId="1" applyFont="1" applyFill="1" applyBorder="1" applyAlignment="1">
      <alignment horizontal="center" wrapText="1"/>
    </xf>
    <xf numFmtId="2" fontId="13" fillId="0" borderId="10" xfId="1" applyNumberFormat="1" applyFont="1" applyFill="1" applyBorder="1" applyAlignment="1">
      <alignment horizontal="center" wrapText="1"/>
    </xf>
    <xf numFmtId="0" fontId="14" fillId="0" borderId="10" xfId="1" applyFont="1" applyFill="1" applyBorder="1" applyAlignment="1">
      <alignment horizontal="center" wrapText="1"/>
    </xf>
    <xf numFmtId="2" fontId="14" fillId="0" borderId="10" xfId="1" applyNumberFormat="1" applyFont="1" applyFill="1" applyBorder="1" applyAlignment="1">
      <alignment horizontal="center" wrapText="1"/>
    </xf>
    <xf numFmtId="2" fontId="13" fillId="0" borderId="11" xfId="1" applyNumberFormat="1" applyFont="1" applyFill="1" applyBorder="1" applyAlignment="1">
      <alignment horizontal="center" wrapText="1"/>
    </xf>
    <xf numFmtId="2" fontId="14" fillId="0" borderId="11" xfId="1" applyNumberFormat="1" applyFont="1" applyFill="1" applyBorder="1" applyAlignment="1">
      <alignment horizontal="center" wrapText="1"/>
    </xf>
    <xf numFmtId="0" fontId="10" fillId="0" borderId="11" xfId="1" applyFont="1" applyFill="1" applyBorder="1" applyAlignment="1">
      <alignment horizontal="center" wrapText="1"/>
    </xf>
    <xf numFmtId="0" fontId="11" fillId="0" borderId="23" xfId="1" applyFont="1" applyFill="1" applyBorder="1" applyAlignment="1">
      <alignment horizontal="center" wrapText="1"/>
    </xf>
    <xf numFmtId="2" fontId="14" fillId="0" borderId="24" xfId="1" applyNumberFormat="1" applyFont="1" applyFill="1" applyBorder="1" applyAlignment="1">
      <alignment horizontal="center" wrapText="1"/>
    </xf>
    <xf numFmtId="0" fontId="2" fillId="0" borderId="0" xfId="1" applyFont="1" applyFill="1" applyBorder="1"/>
    <xf numFmtId="0" fontId="11" fillId="0" borderId="25" xfId="1" applyFont="1" applyFill="1" applyBorder="1" applyAlignment="1">
      <alignment horizontal="center" wrapText="1"/>
    </xf>
    <xf numFmtId="2" fontId="11" fillId="0" borderId="25" xfId="1" applyNumberFormat="1" applyFont="1" applyFill="1" applyBorder="1" applyAlignment="1">
      <alignment horizontal="center" wrapText="1"/>
    </xf>
    <xf numFmtId="0" fontId="12" fillId="0" borderId="25" xfId="1" applyFont="1" applyFill="1" applyBorder="1" applyAlignment="1">
      <alignment horizontal="center" wrapText="1"/>
    </xf>
    <xf numFmtId="2" fontId="12" fillId="0" borderId="25" xfId="1" applyNumberFormat="1" applyFont="1" applyFill="1" applyBorder="1" applyAlignment="1">
      <alignment horizontal="center" wrapText="1"/>
    </xf>
    <xf numFmtId="0" fontId="13" fillId="0" borderId="25" xfId="1" applyFont="1" applyFill="1" applyBorder="1" applyAlignment="1">
      <alignment horizontal="center" wrapText="1"/>
    </xf>
    <xf numFmtId="2" fontId="13" fillId="0" borderId="25" xfId="1" applyNumberFormat="1" applyFont="1" applyFill="1" applyBorder="1" applyAlignment="1">
      <alignment horizontal="center" wrapText="1"/>
    </xf>
    <xf numFmtId="0" fontId="14" fillId="0" borderId="25" xfId="1" applyFont="1" applyFill="1" applyBorder="1" applyAlignment="1">
      <alignment horizontal="center" wrapText="1"/>
    </xf>
    <xf numFmtId="2" fontId="14" fillId="0" borderId="25" xfId="1" applyNumberFormat="1" applyFont="1" applyFill="1" applyBorder="1" applyAlignment="1">
      <alignment horizontal="center" wrapText="1"/>
    </xf>
    <xf numFmtId="0" fontId="10" fillId="0" borderId="25" xfId="1" applyFont="1" applyFill="1" applyBorder="1" applyAlignment="1">
      <alignment horizontal="center" wrapText="1"/>
    </xf>
    <xf numFmtId="0" fontId="11" fillId="0" borderId="26" xfId="1" applyFont="1" applyFill="1" applyBorder="1" applyAlignment="1">
      <alignment horizontal="center" wrapText="1"/>
    </xf>
    <xf numFmtId="2" fontId="12" fillId="0" borderId="27" xfId="1" applyNumberFormat="1" applyFont="1" applyFill="1" applyBorder="1" applyAlignment="1">
      <alignment horizontal="center" wrapText="1"/>
    </xf>
    <xf numFmtId="2" fontId="12" fillId="0" borderId="28" xfId="1" applyNumberFormat="1" applyFont="1" applyFill="1" applyBorder="1" applyAlignment="1">
      <alignment horizontal="center" wrapText="1"/>
    </xf>
    <xf numFmtId="2" fontId="12" fillId="0" borderId="0" xfId="1" applyNumberFormat="1" applyFont="1" applyFill="1" applyBorder="1" applyAlignment="1">
      <alignment horizontal="center" wrapText="1"/>
    </xf>
    <xf numFmtId="2" fontId="12" fillId="0" borderId="24" xfId="1" applyNumberFormat="1" applyFont="1" applyFill="1" applyBorder="1" applyAlignment="1">
      <alignment horizontal="center" wrapText="1"/>
    </xf>
    <xf numFmtId="2" fontId="18" fillId="0" borderId="10" xfId="1" applyNumberFormat="1" applyFont="1" applyBorder="1"/>
    <xf numFmtId="2" fontId="11" fillId="0" borderId="28" xfId="1" applyNumberFormat="1" applyFont="1" applyFill="1" applyBorder="1" applyAlignment="1">
      <alignment horizontal="center" wrapText="1"/>
    </xf>
    <xf numFmtId="0" fontId="12" fillId="0" borderId="11" xfId="1" applyFont="1" applyFill="1" applyBorder="1" applyAlignment="1">
      <alignment horizontal="center" wrapText="1"/>
    </xf>
    <xf numFmtId="2" fontId="12" fillId="0" borderId="10" xfId="1" applyNumberFormat="1" applyFont="1" applyBorder="1"/>
    <xf numFmtId="2" fontId="11" fillId="0" borderId="0" xfId="1" applyNumberFormat="1" applyFont="1" applyFill="1" applyBorder="1" applyAlignment="1">
      <alignment horizontal="center" wrapText="1"/>
    </xf>
    <xf numFmtId="0" fontId="19" fillId="0" borderId="10" xfId="1" applyFont="1" applyFill="1" applyBorder="1"/>
    <xf numFmtId="2" fontId="19" fillId="0" borderId="10" xfId="1" applyNumberFormat="1" applyFont="1" applyFill="1" applyBorder="1" applyAlignment="1">
      <alignment horizontal="center" wrapText="1"/>
    </xf>
    <xf numFmtId="2" fontId="19" fillId="0" borderId="0" xfId="1" applyNumberFormat="1" applyFont="1" applyFill="1" applyBorder="1" applyAlignment="1">
      <alignment horizontal="center" wrapText="1"/>
    </xf>
    <xf numFmtId="2" fontId="2" fillId="0" borderId="0" xfId="1" applyNumberFormat="1" applyFont="1"/>
    <xf numFmtId="0" fontId="10" fillId="0" borderId="23" xfId="1" applyFont="1" applyBorder="1" applyAlignment="1">
      <alignment horizontal="right" vertical="top" wrapText="1" readingOrder="2"/>
    </xf>
    <xf numFmtId="2" fontId="12" fillId="2" borderId="0" xfId="1" applyNumberFormat="1" applyFont="1" applyFill="1" applyBorder="1" applyAlignment="1">
      <alignment horizontal="center" wrapText="1"/>
    </xf>
    <xf numFmtId="0" fontId="19" fillId="2" borderId="10" xfId="1" applyFont="1" applyFill="1" applyBorder="1"/>
    <xf numFmtId="2" fontId="19" fillId="2" borderId="10" xfId="1" applyNumberFormat="1" applyFont="1" applyFill="1" applyBorder="1" applyAlignment="1">
      <alignment horizontal="center" wrapText="1"/>
    </xf>
    <xf numFmtId="2" fontId="12" fillId="4" borderId="0" xfId="1" applyNumberFormat="1" applyFont="1" applyFill="1" applyBorder="1" applyAlignment="1">
      <alignment horizontal="center" wrapText="1"/>
    </xf>
    <xf numFmtId="0" fontId="2" fillId="0" borderId="0" xfId="1" applyFont="1" applyFill="1"/>
    <xf numFmtId="0" fontId="15" fillId="0" borderId="25" xfId="1" applyFont="1" applyBorder="1" applyAlignment="1">
      <alignment horizontal="right" vertical="top" wrapText="1" readingOrder="2"/>
    </xf>
    <xf numFmtId="2" fontId="2" fillId="0" borderId="0" xfId="1" applyNumberFormat="1" applyFont="1" applyBorder="1"/>
    <xf numFmtId="164" fontId="12" fillId="0" borderId="10" xfId="1" applyNumberFormat="1" applyFont="1" applyFill="1" applyBorder="1" applyAlignment="1">
      <alignment horizontal="center" wrapText="1"/>
    </xf>
    <xf numFmtId="164" fontId="12" fillId="0" borderId="25" xfId="1" applyNumberFormat="1" applyFont="1" applyFill="1" applyBorder="1" applyAlignment="1">
      <alignment horizontal="center" wrapText="1"/>
    </xf>
    <xf numFmtId="164" fontId="2" fillId="0" borderId="0" xfId="1" applyNumberFormat="1" applyFont="1" applyBorder="1"/>
    <xf numFmtId="164" fontId="13" fillId="0" borderId="10" xfId="1" applyNumberFormat="1" applyFont="1" applyFill="1" applyBorder="1" applyAlignment="1">
      <alignment horizontal="center" wrapText="1"/>
    </xf>
    <xf numFmtId="164" fontId="14" fillId="0" borderId="10" xfId="1" applyNumberFormat="1" applyFont="1" applyFill="1" applyBorder="1" applyAlignment="1">
      <alignment horizontal="center" wrapText="1"/>
    </xf>
    <xf numFmtId="164" fontId="11" fillId="0" borderId="10" xfId="1" applyNumberFormat="1" applyFont="1" applyFill="1" applyBorder="1" applyAlignment="1">
      <alignment horizontal="center" wrapText="1"/>
    </xf>
    <xf numFmtId="164" fontId="18" fillId="0" borderId="10" xfId="1" applyNumberFormat="1" applyFont="1" applyBorder="1"/>
    <xf numFmtId="164" fontId="12" fillId="0" borderId="10" xfId="1" applyNumberFormat="1" applyFont="1" applyBorder="1"/>
    <xf numFmtId="164" fontId="19" fillId="0" borderId="10" xfId="1" applyNumberFormat="1" applyFont="1" applyFill="1" applyBorder="1" applyAlignment="1">
      <alignment horizontal="center" wrapText="1"/>
    </xf>
    <xf numFmtId="164" fontId="2" fillId="0" borderId="0" xfId="1" applyNumberFormat="1" applyFont="1"/>
    <xf numFmtId="2" fontId="20" fillId="5" borderId="29" xfId="1" applyNumberFormat="1" applyFont="1" applyFill="1" applyBorder="1" applyAlignment="1">
      <alignment horizontal="center" wrapText="1"/>
    </xf>
    <xf numFmtId="2" fontId="20" fillId="6" borderId="29" xfId="1" applyNumberFormat="1" applyFont="1" applyFill="1" applyBorder="1" applyAlignment="1">
      <alignment horizontal="center" wrapText="1"/>
    </xf>
    <xf numFmtId="0" fontId="10" fillId="6" borderId="25" xfId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wrapText="1"/>
    </xf>
    <xf numFmtId="2" fontId="10" fillId="0" borderId="0" xfId="1" applyNumberFormat="1" applyFont="1" applyFill="1" applyBorder="1" applyAlignment="1">
      <alignment horizontal="center" wrapText="1"/>
    </xf>
    <xf numFmtId="165" fontId="12" fillId="0" borderId="10" xfId="1" applyNumberFormat="1" applyFont="1" applyFill="1" applyBorder="1" applyAlignment="1">
      <alignment horizontal="center" wrapText="1"/>
    </xf>
    <xf numFmtId="165" fontId="13" fillId="0" borderId="10" xfId="1" applyNumberFormat="1" applyFont="1" applyFill="1" applyBorder="1" applyAlignment="1">
      <alignment horizontal="center" wrapText="1"/>
    </xf>
    <xf numFmtId="165" fontId="14" fillId="0" borderId="10" xfId="1" applyNumberFormat="1" applyFont="1" applyFill="1" applyBorder="1" applyAlignment="1">
      <alignment horizontal="center" wrapText="1"/>
    </xf>
    <xf numFmtId="166" fontId="10" fillId="0" borderId="0" xfId="1" applyNumberFormat="1" applyFont="1" applyFill="1" applyBorder="1" applyAlignment="1">
      <alignment horizontal="center" wrapText="1"/>
    </xf>
    <xf numFmtId="2" fontId="19" fillId="0" borderId="10" xfId="1" applyNumberFormat="1" applyFont="1" applyFill="1" applyBorder="1"/>
    <xf numFmtId="0" fontId="15" fillId="0" borderId="23" xfId="1" applyFont="1" applyBorder="1" applyAlignment="1">
      <alignment horizontal="right" vertical="top" wrapText="1" readingOrder="2"/>
    </xf>
    <xf numFmtId="2" fontId="19" fillId="0" borderId="10" xfId="1" applyNumberFormat="1" applyFont="1" applyFill="1" applyBorder="1" applyAlignment="1"/>
    <xf numFmtId="0" fontId="10" fillId="0" borderId="23" xfId="1" applyFont="1" applyFill="1" applyBorder="1" applyAlignment="1">
      <alignment horizontal="right" vertical="top" wrapText="1" readingOrder="2"/>
    </xf>
    <xf numFmtId="0" fontId="11" fillId="4" borderId="11" xfId="1" applyFont="1" applyFill="1" applyBorder="1" applyAlignment="1">
      <alignment horizontal="center" wrapText="1" readingOrder="2"/>
    </xf>
    <xf numFmtId="0" fontId="10" fillId="6" borderId="30" xfId="1" applyFont="1" applyFill="1" applyBorder="1" applyAlignment="1">
      <alignment horizontal="center" wrapText="1"/>
    </xf>
    <xf numFmtId="2" fontId="19" fillId="0" borderId="10" xfId="1" applyNumberFormat="1" applyFont="1" applyFill="1" applyBorder="1" applyAlignment="1">
      <alignment vertical="top" wrapText="1" readingOrder="2"/>
    </xf>
    <xf numFmtId="2" fontId="10" fillId="6" borderId="25" xfId="1" applyNumberFormat="1" applyFont="1" applyFill="1" applyBorder="1" applyAlignment="1">
      <alignment horizontal="center" wrapText="1"/>
    </xf>
    <xf numFmtId="0" fontId="10" fillId="6" borderId="6" xfId="1" applyFont="1" applyFill="1" applyBorder="1" applyAlignment="1">
      <alignment horizontal="center" wrapText="1"/>
    </xf>
    <xf numFmtId="0" fontId="15" fillId="0" borderId="10" xfId="1" applyFont="1" applyFill="1" applyBorder="1" applyAlignment="1">
      <alignment horizontal="right"/>
    </xf>
    <xf numFmtId="0" fontId="2" fillId="0" borderId="10" xfId="1" applyFont="1" applyFill="1" applyBorder="1"/>
    <xf numFmtId="0" fontId="2" fillId="0" borderId="11" xfId="1" applyFont="1" applyFill="1" applyBorder="1"/>
    <xf numFmtId="0" fontId="10" fillId="3" borderId="5" xfId="1" applyFont="1" applyFill="1" applyBorder="1"/>
    <xf numFmtId="0" fontId="2" fillId="0" borderId="10" xfId="1" applyFont="1" applyFill="1" applyBorder="1" applyAlignment="1">
      <alignment horizontal="right" vertical="top" wrapText="1" readingOrder="2"/>
    </xf>
    <xf numFmtId="2" fontId="3" fillId="0" borderId="10" xfId="1" applyNumberFormat="1" applyFont="1" applyFill="1" applyBorder="1"/>
    <xf numFmtId="0" fontId="11" fillId="0" borderId="11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center"/>
    </xf>
    <xf numFmtId="167" fontId="19" fillId="0" borderId="10" xfId="1" applyNumberFormat="1" applyFont="1" applyFill="1" applyBorder="1" applyAlignment="1">
      <alignment horizontal="center"/>
    </xf>
    <xf numFmtId="2" fontId="19" fillId="0" borderId="10" xfId="1" applyNumberFormat="1" applyFont="1" applyFill="1" applyBorder="1" applyAlignment="1">
      <alignment horizontal="center"/>
    </xf>
    <xf numFmtId="0" fontId="2" fillId="0" borderId="10" xfId="1" applyFont="1" applyFill="1" applyBorder="1" applyAlignment="1">
      <alignment horizontal="right" readingOrder="2"/>
    </xf>
    <xf numFmtId="0" fontId="3" fillId="0" borderId="10" xfId="1" applyFont="1" applyFill="1" applyBorder="1"/>
    <xf numFmtId="0" fontId="16" fillId="0" borderId="10" xfId="1" applyFont="1" applyFill="1" applyBorder="1"/>
    <xf numFmtId="0" fontId="5" fillId="0" borderId="10" xfId="1" applyFont="1" applyFill="1" applyBorder="1"/>
    <xf numFmtId="0" fontId="5" fillId="0" borderId="0" xfId="1" applyFont="1" applyFill="1"/>
    <xf numFmtId="0" fontId="21" fillId="0" borderId="10" xfId="1" applyFont="1" applyFill="1" applyBorder="1"/>
    <xf numFmtId="0" fontId="6" fillId="0" borderId="10" xfId="1" applyFont="1" applyFill="1" applyBorder="1"/>
    <xf numFmtId="0" fontId="22" fillId="0" borderId="10" xfId="1" applyFont="1" applyFill="1" applyBorder="1"/>
    <xf numFmtId="2" fontId="22" fillId="0" borderId="10" xfId="1" applyNumberFormat="1" applyFont="1" applyFill="1" applyBorder="1"/>
    <xf numFmtId="0" fontId="15" fillId="0" borderId="10" xfId="1" applyFont="1" applyFill="1" applyBorder="1"/>
    <xf numFmtId="0" fontId="23" fillId="0" borderId="10" xfId="1" applyFont="1" applyFill="1" applyBorder="1"/>
    <xf numFmtId="0" fontId="19" fillId="0" borderId="10" xfId="1" applyFont="1" applyFill="1" applyBorder="1" applyAlignment="1">
      <alignment horizontal="center"/>
    </xf>
    <xf numFmtId="0" fontId="15" fillId="0" borderId="10" xfId="1" applyFont="1" applyFill="1" applyBorder="1" applyAlignment="1">
      <alignment horizontal="right" readingOrder="2"/>
    </xf>
    <xf numFmtId="0" fontId="16" fillId="0" borderId="0" xfId="1" applyFont="1" applyFill="1"/>
    <xf numFmtId="0" fontId="2" fillId="0" borderId="0" xfId="1" applyFont="1" applyAlignment="1">
      <alignment horizontal="right" readingOrder="2"/>
    </xf>
    <xf numFmtId="0" fontId="3" fillId="0" borderId="0" xfId="1" applyFont="1" applyFill="1"/>
    <xf numFmtId="0" fontId="2" fillId="0" borderId="0" xfId="1" applyFont="1" applyAlignment="1">
      <alignment readingOrder="2"/>
    </xf>
    <xf numFmtId="0" fontId="15" fillId="0" borderId="0" xfId="1" applyFont="1" applyAlignment="1">
      <alignment readingOrder="2"/>
    </xf>
    <xf numFmtId="168" fontId="24" fillId="0" borderId="0" xfId="0" applyNumberFormat="1" applyFont="1"/>
    <xf numFmtId="0" fontId="25" fillId="0" borderId="0" xfId="0" applyFont="1"/>
    <xf numFmtId="0" fontId="0" fillId="0" borderId="0" xfId="0" applyFill="1"/>
    <xf numFmtId="169" fontId="26" fillId="0" borderId="0" xfId="0" applyNumberFormat="1" applyFont="1"/>
    <xf numFmtId="169" fontId="26" fillId="0" borderId="0" xfId="0" applyNumberFormat="1" applyFont="1" applyFill="1"/>
    <xf numFmtId="0" fontId="0" fillId="0" borderId="0" xfId="0" applyFont="1"/>
    <xf numFmtId="0" fontId="27" fillId="0" borderId="0" xfId="0" applyFont="1"/>
    <xf numFmtId="10" fontId="27" fillId="0" borderId="10" xfId="0" applyNumberFormat="1" applyFont="1" applyBorder="1"/>
    <xf numFmtId="0" fontId="27" fillId="0" borderId="10" xfId="0" applyFont="1" applyBorder="1"/>
    <xf numFmtId="10" fontId="27" fillId="0" borderId="10" xfId="0" applyNumberFormat="1" applyFont="1" applyFill="1" applyBorder="1"/>
    <xf numFmtId="10" fontId="28" fillId="0" borderId="10" xfId="0" applyNumberFormat="1" applyFont="1" applyFill="1" applyBorder="1"/>
    <xf numFmtId="170" fontId="26" fillId="3" borderId="10" xfId="0" applyNumberFormat="1" applyFont="1" applyFill="1" applyBorder="1"/>
    <xf numFmtId="168" fontId="27" fillId="0" borderId="10" xfId="0" applyNumberFormat="1" applyFont="1" applyBorder="1"/>
    <xf numFmtId="0" fontId="27" fillId="0" borderId="11" xfId="0" applyFont="1" applyBorder="1"/>
    <xf numFmtId="0" fontId="27" fillId="0" borderId="10" xfId="0" applyFont="1" applyFill="1" applyBorder="1"/>
    <xf numFmtId="0" fontId="27" fillId="0" borderId="10" xfId="0" applyNumberFormat="1" applyFont="1" applyFill="1" applyBorder="1"/>
    <xf numFmtId="0" fontId="28" fillId="0" borderId="10" xfId="0" applyNumberFormat="1" applyFont="1" applyFill="1" applyBorder="1"/>
    <xf numFmtId="0" fontId="26" fillId="3" borderId="10" xfId="0" applyNumberFormat="1" applyFont="1" applyFill="1" applyBorder="1"/>
    <xf numFmtId="171" fontId="27" fillId="0" borderId="10" xfId="0" applyNumberFormat="1" applyFont="1" applyBorder="1"/>
    <xf numFmtId="171" fontId="27" fillId="0" borderId="10" xfId="0" applyNumberFormat="1" applyFont="1" applyFill="1" applyBorder="1"/>
    <xf numFmtId="168" fontId="27" fillId="0" borderId="10" xfId="0" applyNumberFormat="1" applyFont="1" applyFill="1" applyBorder="1"/>
    <xf numFmtId="169" fontId="27" fillId="0" borderId="10" xfId="0" applyNumberFormat="1" applyFont="1" applyFill="1" applyBorder="1"/>
    <xf numFmtId="169" fontId="28" fillId="0" borderId="10" xfId="0" applyNumberFormat="1" applyFont="1" applyFill="1" applyBorder="1"/>
    <xf numFmtId="4" fontId="28" fillId="0" borderId="10" xfId="0" applyNumberFormat="1" applyFont="1" applyFill="1" applyBorder="1"/>
    <xf numFmtId="169" fontId="26" fillId="2" borderId="10" xfId="0" applyNumberFormat="1" applyFont="1" applyFill="1" applyBorder="1"/>
    <xf numFmtId="0" fontId="27" fillId="0" borderId="10" xfId="0" applyFont="1" applyFill="1" applyBorder="1" applyAlignment="1">
      <alignment horizontal="right"/>
    </xf>
    <xf numFmtId="168" fontId="24" fillId="0" borderId="0" xfId="0" applyNumberFormat="1" applyFont="1" applyFill="1"/>
    <xf numFmtId="0" fontId="29" fillId="0" borderId="10" xfId="0" applyFont="1" applyBorder="1"/>
    <xf numFmtId="0" fontId="27" fillId="0" borderId="31" xfId="0" applyFont="1" applyBorder="1"/>
    <xf numFmtId="168" fontId="27" fillId="0" borderId="31" xfId="0" applyNumberFormat="1" applyFont="1" applyBorder="1"/>
    <xf numFmtId="0" fontId="27" fillId="0" borderId="32" xfId="0" applyFont="1" applyBorder="1"/>
    <xf numFmtId="171" fontId="27" fillId="0" borderId="31" xfId="0" applyNumberFormat="1" applyFont="1" applyBorder="1"/>
    <xf numFmtId="171" fontId="27" fillId="0" borderId="31" xfId="0" applyNumberFormat="1" applyFont="1" applyFill="1" applyBorder="1"/>
    <xf numFmtId="168" fontId="28" fillId="0" borderId="10" xfId="0" applyNumberFormat="1" applyFont="1" applyFill="1" applyBorder="1"/>
    <xf numFmtId="0" fontId="0" fillId="0" borderId="10" xfId="0" applyFont="1" applyFill="1" applyBorder="1"/>
    <xf numFmtId="0" fontId="28" fillId="0" borderId="10" xfId="0" applyFont="1" applyFill="1" applyBorder="1"/>
    <xf numFmtId="0" fontId="11" fillId="0" borderId="18" xfId="1" applyFont="1" applyFill="1" applyBorder="1" applyAlignment="1">
      <alignment horizontal="center" vertical="top" wrapText="1"/>
    </xf>
    <xf numFmtId="0" fontId="11" fillId="0" borderId="16" xfId="1" applyFont="1" applyFill="1" applyBorder="1" applyAlignment="1">
      <alignment horizontal="center" vertical="top" wrapText="1"/>
    </xf>
    <xf numFmtId="0" fontId="11" fillId="0" borderId="13" xfId="1" applyFont="1" applyFill="1" applyBorder="1" applyAlignment="1">
      <alignment horizontal="center" vertical="top" wrapText="1"/>
    </xf>
    <xf numFmtId="0" fontId="11" fillId="0" borderId="14" xfId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5" xfId="1" applyFont="1" applyFill="1" applyBorder="1" applyAlignment="1">
      <alignment horizontal="center" vertical="top" wrapText="1"/>
    </xf>
    <xf numFmtId="0" fontId="14" fillId="0" borderId="14" xfId="1" applyFont="1" applyFill="1" applyBorder="1" applyAlignment="1">
      <alignment horizontal="center" vertical="top" wrapText="1"/>
    </xf>
    <xf numFmtId="0" fontId="12" fillId="0" borderId="3" xfId="1" applyFont="1" applyFill="1" applyBorder="1" applyAlignment="1">
      <alignment horizontal="center" vertical="top" wrapText="1"/>
    </xf>
    <xf numFmtId="0" fontId="12" fillId="0" borderId="17" xfId="1" applyFont="1" applyFill="1" applyBorder="1" applyAlignment="1">
      <alignment horizontal="center" vertical="top" wrapText="1"/>
    </xf>
    <xf numFmtId="0" fontId="12" fillId="0" borderId="16" xfId="1" applyFont="1" applyFill="1" applyBorder="1" applyAlignment="1">
      <alignment horizontal="center" vertical="top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"/>
  <sheetViews>
    <sheetView rightToLeft="1" tabSelected="1" workbookViewId="0">
      <selection activeCell="A18" sqref="A18"/>
    </sheetView>
  </sheetViews>
  <sheetFormatPr defaultColWidth="9" defaultRowHeight="13.2" x14ac:dyDescent="0.25"/>
  <cols>
    <col min="1" max="1" width="45" style="1" customWidth="1"/>
    <col min="2" max="2" width="4.19921875" style="1" hidden="1" customWidth="1"/>
    <col min="3" max="3" width="7.5" style="1" hidden="1" customWidth="1"/>
    <col min="4" max="4" width="7.09765625" style="1" hidden="1" customWidth="1"/>
    <col min="5" max="5" width="7.5" style="1" hidden="1" customWidth="1"/>
    <col min="6" max="6" width="7.09765625" style="1" hidden="1" customWidth="1"/>
    <col min="7" max="7" width="7.19921875" style="1" hidden="1" customWidth="1"/>
    <col min="8" max="8" width="7.8984375" style="1" hidden="1" customWidth="1"/>
    <col min="9" max="9" width="7.3984375" style="1" hidden="1" customWidth="1"/>
    <col min="10" max="10" width="7.59765625" style="1" hidden="1" customWidth="1"/>
    <col min="11" max="11" width="7.3984375" style="1" hidden="1" customWidth="1"/>
    <col min="12" max="12" width="7.59765625" style="1" hidden="1" customWidth="1"/>
    <col min="13" max="13" width="7.8984375" style="1" hidden="1" customWidth="1"/>
    <col min="14" max="14" width="5.8984375" style="1" hidden="1" customWidth="1"/>
    <col min="15" max="15" width="7" style="1" hidden="1" customWidth="1"/>
    <col min="16" max="16" width="5.8984375" style="1" hidden="1" customWidth="1"/>
    <col min="17" max="17" width="7.5" style="1" hidden="1" customWidth="1"/>
    <col min="18" max="18" width="8.09765625" style="1" hidden="1" customWidth="1"/>
    <col min="19" max="19" width="8.59765625" style="1" hidden="1" customWidth="1"/>
    <col min="20" max="20" width="8.3984375" style="1" hidden="1" customWidth="1"/>
    <col min="21" max="24" width="7.19921875" style="1" hidden="1" customWidth="1"/>
    <col min="25" max="25" width="10.8984375" style="1" hidden="1" customWidth="1"/>
    <col min="26" max="26" width="5.8984375" style="1" hidden="1" customWidth="1"/>
    <col min="27" max="27" width="7.5" style="1" hidden="1" customWidth="1"/>
    <col min="28" max="28" width="8.09765625" style="1" hidden="1" customWidth="1"/>
    <col min="29" max="29" width="8.59765625" style="1" hidden="1" customWidth="1"/>
    <col min="30" max="30" width="8.3984375" style="1" hidden="1" customWidth="1"/>
    <col min="31" max="34" width="7.19921875" style="1" hidden="1" customWidth="1"/>
    <col min="35" max="35" width="5.8984375" style="1" hidden="1" customWidth="1"/>
    <col min="36" max="36" width="7.5" style="1" hidden="1" customWidth="1"/>
    <col min="37" max="37" width="8.09765625" style="1" hidden="1" customWidth="1"/>
    <col min="38" max="38" width="5.19921875" style="1" customWidth="1"/>
    <col min="39" max="39" width="9" style="1" customWidth="1"/>
    <col min="40" max="40" width="15.59765625" style="1" hidden="1" customWidth="1"/>
    <col min="41" max="41" width="12.3984375" style="1" hidden="1" customWidth="1"/>
    <col min="42" max="42" width="5.8984375" style="1" customWidth="1"/>
    <col min="43" max="43" width="8.09765625" style="1" customWidth="1"/>
    <col min="44" max="44" width="8.19921875" style="1" customWidth="1"/>
    <col min="45" max="45" width="11" style="1" hidden="1" customWidth="1"/>
    <col min="46" max="46" width="9.765625E-2" style="1" hidden="1" customWidth="1"/>
    <col min="47" max="47" width="0.3984375" style="1" hidden="1" customWidth="1"/>
    <col min="48" max="48" width="9.59765625" style="1" hidden="1" customWidth="1"/>
    <col min="49" max="49" width="15.59765625" style="1" hidden="1" customWidth="1"/>
    <col min="50" max="50" width="14.5" style="1" hidden="1" customWidth="1"/>
    <col min="51" max="51" width="22.3984375" style="1" hidden="1" customWidth="1"/>
    <col min="52" max="52" width="15.69921875" style="1" hidden="1" customWidth="1"/>
    <col min="53" max="53" width="19.09765625" style="1" hidden="1" customWidth="1"/>
    <col min="54" max="54" width="16.19921875" style="1" hidden="1" customWidth="1"/>
    <col min="55" max="56" width="9.765625E-2" style="1" customWidth="1"/>
    <col min="57" max="60" width="9" style="1" hidden="1" customWidth="1"/>
    <col min="61" max="16384" width="9" style="1"/>
  </cols>
  <sheetData>
    <row r="1" spans="1:60" ht="15.6" x14ac:dyDescent="0.3">
      <c r="B1" s="2"/>
      <c r="C1" s="2"/>
      <c r="D1" s="3"/>
      <c r="E1" s="4"/>
      <c r="F1" s="4"/>
      <c r="G1" s="4"/>
      <c r="H1" s="5"/>
      <c r="I1" s="6"/>
      <c r="J1" s="6"/>
      <c r="K1" s="6"/>
      <c r="L1" s="7"/>
      <c r="M1" s="8"/>
      <c r="N1" s="8"/>
      <c r="O1" s="7"/>
      <c r="P1" s="2"/>
      <c r="Q1" s="2"/>
      <c r="R1" s="3"/>
      <c r="S1" s="4"/>
      <c r="T1" s="4"/>
      <c r="U1" s="4"/>
      <c r="V1" s="4"/>
      <c r="W1" s="4"/>
      <c r="X1" s="4"/>
      <c r="Z1" s="2"/>
      <c r="AA1" s="2"/>
      <c r="AB1" s="3"/>
      <c r="AC1" s="4"/>
      <c r="AD1" s="4"/>
      <c r="AE1" s="4"/>
      <c r="AF1" s="4"/>
      <c r="AG1" s="4"/>
      <c r="AH1" s="4"/>
      <c r="AI1" s="2"/>
      <c r="AJ1" s="2"/>
      <c r="AK1" s="3"/>
      <c r="AL1" s="9" t="s">
        <v>0</v>
      </c>
      <c r="AM1" s="9"/>
      <c r="AN1" s="9"/>
      <c r="AO1" s="9"/>
      <c r="AP1" s="9"/>
      <c r="AQ1" s="9"/>
      <c r="AR1" s="4"/>
      <c r="AS1" s="4"/>
      <c r="AT1" s="4"/>
      <c r="AU1" s="4"/>
      <c r="AW1" s="4"/>
    </row>
    <row r="2" spans="1:60" ht="13.8" thickBot="1" x14ac:dyDescent="0.3">
      <c r="B2" s="2"/>
      <c r="C2" s="2"/>
      <c r="D2" s="3"/>
      <c r="E2" s="4"/>
      <c r="F2" s="4"/>
      <c r="G2" s="4"/>
      <c r="H2" s="5"/>
      <c r="I2" s="6"/>
      <c r="J2" s="6"/>
      <c r="K2" s="6"/>
      <c r="L2" s="7"/>
      <c r="M2" s="8"/>
      <c r="N2" s="8"/>
      <c r="O2" s="7"/>
      <c r="P2" s="2"/>
      <c r="Q2" s="2"/>
      <c r="R2" s="3"/>
      <c r="S2" s="4"/>
      <c r="T2" s="4"/>
      <c r="U2" s="4"/>
      <c r="V2" s="4"/>
      <c r="W2" s="4"/>
      <c r="X2" s="4"/>
      <c r="Z2" s="2"/>
      <c r="AA2" s="2"/>
      <c r="AB2" s="3"/>
      <c r="AC2" s="4"/>
      <c r="AD2" s="4"/>
      <c r="AE2" s="4"/>
      <c r="AF2" s="4"/>
      <c r="AG2" s="4"/>
      <c r="AH2" s="4"/>
      <c r="AI2" s="2"/>
      <c r="AJ2" s="2"/>
      <c r="AK2" s="3"/>
      <c r="AL2" s="2"/>
      <c r="AM2" s="2"/>
      <c r="AN2" s="2"/>
      <c r="AO2" s="2"/>
      <c r="AP2" s="3"/>
      <c r="AQ2" s="4"/>
      <c r="AR2" s="4"/>
      <c r="AS2" s="4"/>
      <c r="AT2" s="4"/>
      <c r="AU2" s="4"/>
      <c r="AW2" s="4"/>
    </row>
    <row r="3" spans="1:60" ht="66.599999999999994" thickBot="1" x14ac:dyDescent="0.3">
      <c r="A3" s="10" t="s">
        <v>1</v>
      </c>
      <c r="B3" s="2"/>
      <c r="C3" s="2"/>
      <c r="D3" s="3"/>
      <c r="E3" s="4"/>
      <c r="F3" s="4"/>
      <c r="G3" s="4"/>
      <c r="H3" s="5"/>
      <c r="I3" s="6"/>
      <c r="J3" s="6"/>
      <c r="K3" s="6"/>
      <c r="L3" s="7"/>
      <c r="M3" s="8"/>
      <c r="N3" s="8"/>
      <c r="O3" s="7"/>
      <c r="P3" s="2"/>
      <c r="Q3" s="2"/>
      <c r="R3" s="3"/>
      <c r="S3" s="4"/>
      <c r="T3" s="4"/>
      <c r="U3" s="4"/>
      <c r="V3" s="4"/>
      <c r="W3" s="4"/>
      <c r="X3" s="4"/>
      <c r="Z3" s="2"/>
      <c r="AA3" s="2"/>
      <c r="AB3" s="3"/>
      <c r="AC3" s="4"/>
      <c r="AD3" s="4"/>
      <c r="AE3" s="4"/>
      <c r="AF3" s="4"/>
      <c r="AG3" s="4"/>
      <c r="AH3" s="4"/>
      <c r="AI3" s="2"/>
      <c r="AJ3" s="2"/>
      <c r="AK3" s="3"/>
      <c r="AL3" s="11" t="s">
        <v>2</v>
      </c>
      <c r="AM3" s="12" t="s">
        <v>3</v>
      </c>
      <c r="AN3" s="12"/>
      <c r="AO3" s="12"/>
      <c r="AP3" s="13" t="s">
        <v>4</v>
      </c>
      <c r="AQ3" s="14" t="s">
        <v>5</v>
      </c>
      <c r="AR3" s="15" t="s">
        <v>6</v>
      </c>
      <c r="AS3" s="4"/>
      <c r="AT3" s="4"/>
      <c r="AU3" s="4"/>
      <c r="AW3" s="4"/>
      <c r="BH3" s="16">
        <v>1.0109999999999999</v>
      </c>
    </row>
    <row r="4" spans="1:60" ht="13.8" thickBot="1" x14ac:dyDescent="0.3">
      <c r="A4" s="17" t="s">
        <v>7</v>
      </c>
      <c r="B4" s="2"/>
      <c r="C4" s="2"/>
      <c r="D4" s="3"/>
      <c r="E4" s="4"/>
      <c r="F4" s="4"/>
      <c r="G4" s="4"/>
      <c r="H4" s="5"/>
      <c r="I4" s="6"/>
      <c r="J4" s="6"/>
      <c r="K4" s="6"/>
      <c r="L4" s="7"/>
      <c r="M4" s="8"/>
      <c r="N4" s="8"/>
      <c r="O4" s="7"/>
      <c r="P4" s="2"/>
      <c r="Q4" s="2"/>
      <c r="R4" s="3"/>
      <c r="S4" s="4"/>
      <c r="T4" s="4"/>
      <c r="U4" s="4"/>
      <c r="V4" s="4"/>
      <c r="W4" s="4"/>
      <c r="X4" s="4"/>
      <c r="Z4" s="2"/>
      <c r="AA4" s="2"/>
      <c r="AB4" s="3"/>
      <c r="AC4" s="4"/>
      <c r="AD4" s="4"/>
      <c r="AE4" s="4"/>
      <c r="AF4" s="4"/>
      <c r="AG4" s="4"/>
      <c r="AH4" s="4"/>
      <c r="AI4" s="2"/>
      <c r="AJ4" s="2"/>
      <c r="AK4" s="3"/>
      <c r="AL4" s="18"/>
      <c r="AM4" s="18"/>
      <c r="AN4" s="18"/>
      <c r="AO4" s="18"/>
      <c r="AP4" s="19"/>
      <c r="AQ4" s="20"/>
      <c r="AR4" s="21"/>
      <c r="AS4" s="4"/>
      <c r="AT4" s="4"/>
      <c r="AU4" s="4" t="s">
        <v>8</v>
      </c>
      <c r="AW4" s="4"/>
    </row>
    <row r="5" spans="1:60" ht="13.8" thickBot="1" x14ac:dyDescent="0.3">
      <c r="A5" s="22" t="s">
        <v>9</v>
      </c>
      <c r="B5" s="23"/>
      <c r="C5" s="23"/>
      <c r="D5" s="24"/>
      <c r="E5" s="24"/>
      <c r="F5" s="25"/>
      <c r="G5" s="25"/>
      <c r="H5" s="26"/>
      <c r="I5" s="27"/>
      <c r="J5" s="27"/>
      <c r="K5" s="27"/>
      <c r="L5" s="28"/>
      <c r="M5" s="29"/>
      <c r="N5" s="30"/>
      <c r="O5" s="28"/>
      <c r="P5" s="23"/>
      <c r="Q5" s="23"/>
      <c r="R5" s="24"/>
      <c r="S5" s="24"/>
      <c r="T5" s="25"/>
      <c r="U5" s="31">
        <v>1.0336000000000001</v>
      </c>
      <c r="V5" s="32"/>
      <c r="W5" s="32"/>
      <c r="X5" s="32"/>
      <c r="Y5" s="33"/>
      <c r="Z5" s="23"/>
      <c r="AA5" s="23"/>
      <c r="AB5" s="24"/>
      <c r="AC5" s="24"/>
      <c r="AD5" s="25"/>
      <c r="AE5" s="31">
        <v>1.0336000000000001</v>
      </c>
      <c r="AF5" s="32"/>
      <c r="AG5" s="32"/>
      <c r="AH5" s="32"/>
      <c r="AI5" s="23"/>
      <c r="AJ5" s="23"/>
      <c r="AK5" s="24"/>
      <c r="AL5" s="34">
        <f>BH3*BD5</f>
        <v>36.082589999999996</v>
      </c>
      <c r="AM5" s="35">
        <f>BE5*BH3</f>
        <v>36.082589999999996</v>
      </c>
      <c r="AN5" s="35"/>
      <c r="AO5" s="35"/>
      <c r="AP5" s="35">
        <f>BH3*BF5</f>
        <v>39.681749999999994</v>
      </c>
      <c r="AQ5" s="36">
        <f>BG5*BH3</f>
        <v>43.654979999999995</v>
      </c>
      <c r="AR5" s="37">
        <f>BH5*BH3</f>
        <v>39.681749999999994</v>
      </c>
      <c r="AS5" s="32"/>
      <c r="AT5" s="32"/>
      <c r="AU5" s="32">
        <f>35.07*1.03333*1.0218</f>
        <v>37.028890751580001</v>
      </c>
      <c r="AW5" s="32"/>
      <c r="BD5" s="34">
        <v>35.69</v>
      </c>
      <c r="BE5" s="35">
        <v>35.69</v>
      </c>
      <c r="BF5" s="35">
        <v>39.25</v>
      </c>
      <c r="BG5" s="36">
        <v>43.18</v>
      </c>
      <c r="BH5" s="37">
        <v>39.25</v>
      </c>
    </row>
    <row r="6" spans="1:60" ht="13.5" customHeight="1" thickBot="1" x14ac:dyDescent="0.3">
      <c r="A6" s="38"/>
      <c r="B6" s="208" t="s">
        <v>10</v>
      </c>
      <c r="C6" s="209"/>
      <c r="D6" s="210" t="s">
        <v>11</v>
      </c>
      <c r="E6" s="211"/>
      <c r="F6" s="211"/>
      <c r="G6" s="212"/>
      <c r="H6" s="213" t="s">
        <v>12</v>
      </c>
      <c r="I6" s="214"/>
      <c r="J6" s="214"/>
      <c r="K6" s="215"/>
      <c r="L6" s="216" t="s">
        <v>13</v>
      </c>
      <c r="M6" s="217"/>
      <c r="N6" s="217"/>
      <c r="O6" s="218"/>
      <c r="P6" s="39" t="s">
        <v>10</v>
      </c>
      <c r="Q6" s="40"/>
      <c r="R6" s="41" t="s">
        <v>14</v>
      </c>
      <c r="S6" s="42"/>
      <c r="T6" s="42"/>
      <c r="U6" s="43"/>
      <c r="V6" s="44"/>
      <c r="W6" s="44"/>
      <c r="X6" s="44"/>
      <c r="Y6" s="45"/>
      <c r="Z6" s="206" t="s">
        <v>10</v>
      </c>
      <c r="AA6" s="207"/>
      <c r="AB6" s="219" t="s">
        <v>14</v>
      </c>
      <c r="AC6" s="220"/>
      <c r="AD6" s="220"/>
      <c r="AE6" s="221"/>
      <c r="AF6" s="44"/>
      <c r="AG6" s="44"/>
      <c r="AH6" s="46"/>
      <c r="AI6" s="206" t="s">
        <v>10</v>
      </c>
      <c r="AJ6" s="207"/>
      <c r="AK6" s="47" t="s">
        <v>14</v>
      </c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48" t="s">
        <v>15</v>
      </c>
      <c r="AW6" s="49"/>
      <c r="BA6" s="49">
        <v>1.0236000000000001</v>
      </c>
      <c r="BB6" s="16">
        <v>1.0258</v>
      </c>
    </row>
    <row r="7" spans="1:60" ht="65.25" customHeight="1" thickBot="1" x14ac:dyDescent="0.3">
      <c r="A7" s="50"/>
      <c r="B7" s="51" t="s">
        <v>16</v>
      </c>
      <c r="C7" s="11" t="s">
        <v>17</v>
      </c>
      <c r="D7" s="52" t="s">
        <v>16</v>
      </c>
      <c r="E7" s="52" t="s">
        <v>18</v>
      </c>
      <c r="F7" s="52" t="s">
        <v>19</v>
      </c>
      <c r="G7" s="52" t="s">
        <v>20</v>
      </c>
      <c r="H7" s="53" t="s">
        <v>16</v>
      </c>
      <c r="I7" s="53" t="s">
        <v>18</v>
      </c>
      <c r="J7" s="53" t="s">
        <v>19</v>
      </c>
      <c r="K7" s="53" t="s">
        <v>20</v>
      </c>
      <c r="L7" s="54" t="s">
        <v>16</v>
      </c>
      <c r="M7" s="55" t="s">
        <v>18</v>
      </c>
      <c r="N7" s="55" t="s">
        <v>19</v>
      </c>
      <c r="O7" s="54" t="s">
        <v>20</v>
      </c>
      <c r="P7" s="11" t="s">
        <v>16</v>
      </c>
      <c r="Q7" s="11" t="s">
        <v>17</v>
      </c>
      <c r="R7" s="52" t="s">
        <v>16</v>
      </c>
      <c r="S7" s="52" t="s">
        <v>18</v>
      </c>
      <c r="T7" s="52" t="s">
        <v>19</v>
      </c>
      <c r="U7" s="52" t="s">
        <v>20</v>
      </c>
      <c r="V7" s="12" t="s">
        <v>21</v>
      </c>
      <c r="W7" s="13" t="s">
        <v>22</v>
      </c>
      <c r="X7" s="56" t="s">
        <v>23</v>
      </c>
      <c r="Y7" s="57" t="s">
        <v>24</v>
      </c>
      <c r="Z7" s="58" t="s">
        <v>16</v>
      </c>
      <c r="AA7" s="11" t="s">
        <v>17</v>
      </c>
      <c r="AB7" s="52" t="s">
        <v>16</v>
      </c>
      <c r="AC7" s="52" t="s">
        <v>18</v>
      </c>
      <c r="AD7" s="52" t="s">
        <v>19</v>
      </c>
      <c r="AE7" s="52" t="s">
        <v>20</v>
      </c>
      <c r="AF7" s="12" t="s">
        <v>21</v>
      </c>
      <c r="AG7" s="13" t="s">
        <v>22</v>
      </c>
      <c r="AH7" s="14" t="s">
        <v>23</v>
      </c>
      <c r="AI7" s="58" t="s">
        <v>16</v>
      </c>
      <c r="AJ7" s="11" t="s">
        <v>17</v>
      </c>
      <c r="AK7" s="52" t="s">
        <v>16</v>
      </c>
      <c r="AL7" s="58" t="s">
        <v>16</v>
      </c>
      <c r="AM7" s="11" t="s">
        <v>25</v>
      </c>
      <c r="AN7" s="11" t="s">
        <v>26</v>
      </c>
      <c r="AO7" s="11" t="s">
        <v>27</v>
      </c>
      <c r="AP7" s="52" t="s">
        <v>16</v>
      </c>
      <c r="AQ7" s="52" t="s">
        <v>28</v>
      </c>
      <c r="AR7" s="52" t="s">
        <v>29</v>
      </c>
      <c r="AX7" s="16">
        <v>1.0032000000000001</v>
      </c>
      <c r="AY7" s="16"/>
      <c r="BA7" s="59">
        <v>1.048</v>
      </c>
      <c r="BB7" s="60">
        <v>1.0258</v>
      </c>
    </row>
    <row r="8" spans="1:60" s="61" customFormat="1" ht="12.75" hidden="1" customHeight="1" x14ac:dyDescent="0.25">
      <c r="B8" s="62"/>
      <c r="C8" s="63"/>
      <c r="D8" s="64"/>
      <c r="E8" s="18"/>
      <c r="F8" s="18"/>
      <c r="G8" s="18"/>
      <c r="H8" s="65"/>
      <c r="I8" s="19"/>
      <c r="J8" s="19"/>
      <c r="K8" s="19"/>
      <c r="L8" s="66"/>
      <c r="M8" s="67"/>
      <c r="N8" s="67"/>
      <c r="O8" s="67"/>
      <c r="P8" s="62"/>
      <c r="Q8" s="63"/>
      <c r="R8" s="64"/>
      <c r="S8" s="18"/>
      <c r="T8" s="18"/>
      <c r="U8" s="18"/>
      <c r="V8" s="18"/>
      <c r="W8" s="19"/>
      <c r="X8" s="67"/>
      <c r="Y8" s="68"/>
      <c r="Z8" s="69"/>
      <c r="AA8" s="63"/>
      <c r="AB8" s="64"/>
      <c r="AC8" s="18"/>
      <c r="AD8" s="18"/>
      <c r="AE8" s="18"/>
      <c r="AF8" s="18"/>
      <c r="AG8" s="19"/>
      <c r="AH8" s="20"/>
      <c r="AI8" s="69"/>
      <c r="AJ8" s="63"/>
      <c r="AK8" s="64"/>
      <c r="AL8" s="69"/>
      <c r="AM8" s="63"/>
      <c r="AN8" s="63"/>
      <c r="AO8" s="63"/>
      <c r="AP8" s="64"/>
      <c r="AQ8" s="18"/>
      <c r="AR8" s="70"/>
    </row>
    <row r="9" spans="1:60" ht="12.75" hidden="1" customHeight="1" x14ac:dyDescent="0.25">
      <c r="B9" s="71">
        <v>120</v>
      </c>
      <c r="C9" s="34">
        <v>30.91</v>
      </c>
      <c r="D9" s="72" t="s">
        <v>30</v>
      </c>
      <c r="E9" s="35"/>
      <c r="F9" s="35"/>
      <c r="G9" s="35">
        <v>30.909379999999999</v>
      </c>
      <c r="H9" s="73">
        <v>126</v>
      </c>
      <c r="I9" s="74"/>
      <c r="J9" s="74"/>
      <c r="K9" s="74">
        <v>34.002379999999995</v>
      </c>
      <c r="L9" s="75">
        <v>127</v>
      </c>
      <c r="M9" s="76"/>
      <c r="N9" s="76"/>
      <c r="O9" s="76">
        <v>37.394370000000002</v>
      </c>
      <c r="P9" s="71">
        <v>120</v>
      </c>
      <c r="Q9" s="34">
        <f>((C9*2.3%)+C9)*$U$5</f>
        <v>32.683393248000002</v>
      </c>
      <c r="R9" s="72" t="s">
        <v>30</v>
      </c>
      <c r="S9" s="35"/>
      <c r="T9" s="35"/>
      <c r="U9" s="35"/>
      <c r="V9" s="35">
        <f>((G9*2.3%)+G9)*$U$5</f>
        <v>32.682737676864001</v>
      </c>
      <c r="W9" s="77">
        <f>((K9*2.3%)+K9)*$U$5</f>
        <v>35.953191747264</v>
      </c>
      <c r="X9" s="78">
        <f>((O9*2.3%)+O9)*$U$5</f>
        <v>39.539789711136002</v>
      </c>
      <c r="Y9" s="79"/>
      <c r="Z9" s="80">
        <v>120</v>
      </c>
      <c r="AA9" s="34">
        <f>Q9*1.0075</f>
        <v>32.928518697360005</v>
      </c>
      <c r="AB9" s="72" t="s">
        <v>30</v>
      </c>
      <c r="AC9" s="35"/>
      <c r="AD9" s="35"/>
      <c r="AE9" s="35"/>
      <c r="AF9" s="35">
        <f>V9*1.0075</f>
        <v>32.92785820944048</v>
      </c>
      <c r="AG9" s="77">
        <f t="shared" ref="AG9:AH9" si="0">W9*1.0075</f>
        <v>36.222840685368482</v>
      </c>
      <c r="AH9" s="81">
        <f t="shared" si="0"/>
        <v>39.836338133969527</v>
      </c>
      <c r="AI9" s="80">
        <v>120</v>
      </c>
      <c r="AJ9" s="34">
        <f>AA9*1.0127</f>
        <v>33.346710884816474</v>
      </c>
      <c r="AK9" s="72" t="s">
        <v>30</v>
      </c>
      <c r="AL9" s="80"/>
      <c r="AM9" s="82"/>
      <c r="AN9" s="82"/>
      <c r="AO9" s="82"/>
      <c r="AP9" s="72"/>
      <c r="AQ9" s="35"/>
      <c r="AR9" s="35"/>
    </row>
    <row r="10" spans="1:60" s="61" customFormat="1" ht="13.8" thickBot="1" x14ac:dyDescent="0.3">
      <c r="A10" s="17" t="s">
        <v>31</v>
      </c>
      <c r="B10" s="83"/>
      <c r="C10" s="84"/>
      <c r="D10" s="85"/>
      <c r="E10" s="86"/>
      <c r="F10" s="86"/>
      <c r="G10" s="86"/>
      <c r="H10" s="87"/>
      <c r="I10" s="88"/>
      <c r="J10" s="88"/>
      <c r="K10" s="88"/>
      <c r="L10" s="89"/>
      <c r="M10" s="90"/>
      <c r="N10" s="90"/>
      <c r="O10" s="90"/>
      <c r="P10" s="83"/>
      <c r="Q10" s="84"/>
      <c r="R10" s="85"/>
      <c r="S10" s="86"/>
      <c r="T10" s="86"/>
      <c r="U10" s="86"/>
      <c r="V10" s="86"/>
      <c r="W10" s="86"/>
      <c r="X10" s="86"/>
      <c r="Y10" s="91"/>
      <c r="Z10" s="92"/>
      <c r="AA10" s="84"/>
      <c r="AB10" s="85"/>
      <c r="AC10" s="86"/>
      <c r="AD10" s="86"/>
      <c r="AE10" s="86"/>
      <c r="AF10" s="86"/>
      <c r="AG10" s="86"/>
      <c r="AH10" s="93"/>
      <c r="AI10" s="92"/>
      <c r="AJ10" s="84"/>
      <c r="AK10" s="85"/>
      <c r="AL10" s="92"/>
      <c r="AM10" s="84"/>
      <c r="AN10" s="84"/>
      <c r="AO10" s="84"/>
      <c r="AP10" s="85"/>
      <c r="AQ10" s="86"/>
      <c r="AR10" s="94"/>
      <c r="AS10" s="95"/>
      <c r="AT10" s="95"/>
      <c r="AU10" s="95"/>
      <c r="AV10" s="61" t="s">
        <v>32</v>
      </c>
      <c r="AW10" s="95" t="s">
        <v>33</v>
      </c>
      <c r="AX10" s="61" t="s">
        <v>34</v>
      </c>
    </row>
    <row r="11" spans="1:60" ht="39.6" x14ac:dyDescent="0.25">
      <c r="A11" s="22" t="s">
        <v>35</v>
      </c>
      <c r="B11" s="71">
        <v>300</v>
      </c>
      <c r="C11" s="34">
        <v>165.83634999999998</v>
      </c>
      <c r="D11" s="72">
        <v>301</v>
      </c>
      <c r="E11" s="35">
        <v>77.777608999999984</v>
      </c>
      <c r="F11" s="35">
        <v>33.333260999999993</v>
      </c>
      <c r="G11" s="35">
        <v>111.11086999999999</v>
      </c>
      <c r="H11" s="73">
        <v>301</v>
      </c>
      <c r="I11" s="74">
        <v>77.777608999999984</v>
      </c>
      <c r="J11" s="74">
        <v>33.333260999999993</v>
      </c>
      <c r="K11" s="74">
        <v>111.11086999999999</v>
      </c>
      <c r="L11" s="75">
        <v>301</v>
      </c>
      <c r="M11" s="76">
        <v>77.777608999999984</v>
      </c>
      <c r="N11" s="76">
        <v>33.333260999999993</v>
      </c>
      <c r="O11" s="76">
        <v>111.11086999999999</v>
      </c>
      <c r="P11" s="71">
        <v>300</v>
      </c>
      <c r="Q11" s="34">
        <f t="shared" ref="Q11:Q20" si="1">((C11*2.3%)+C11)*$U$5</f>
        <v>175.35084574128001</v>
      </c>
      <c r="R11" s="72">
        <v>301</v>
      </c>
      <c r="S11" s="35">
        <f>U11*70%</f>
        <v>82.239928205635195</v>
      </c>
      <c r="T11" s="35">
        <f>U11*30%</f>
        <v>35.245683516700801</v>
      </c>
      <c r="U11" s="35">
        <f>((G11*2.3%)+G11)*$U$5</f>
        <v>117.485611722336</v>
      </c>
      <c r="V11" s="36"/>
      <c r="W11" s="36"/>
      <c r="X11" s="36"/>
      <c r="Y11" s="79"/>
      <c r="Z11" s="80">
        <v>300</v>
      </c>
      <c r="AA11" s="34">
        <f t="shared" ref="AA11:AA20" si="2">Q11*1.0075</f>
        <v>176.66597708433963</v>
      </c>
      <c r="AB11" s="72">
        <v>301</v>
      </c>
      <c r="AC11" s="35">
        <f>S11*1.0075</f>
        <v>82.856727667177466</v>
      </c>
      <c r="AD11" s="35">
        <f>T11*1.0075</f>
        <v>35.510026143076061</v>
      </c>
      <c r="AE11" s="35">
        <f>AC11+AD11</f>
        <v>118.36675381025353</v>
      </c>
      <c r="AF11" s="36"/>
      <c r="AG11" s="36"/>
      <c r="AH11" s="96"/>
      <c r="AI11" s="80">
        <v>300</v>
      </c>
      <c r="AJ11" s="34">
        <f>AA11*1.0127</f>
        <v>178.90963499331073</v>
      </c>
      <c r="AK11" s="72">
        <v>301</v>
      </c>
      <c r="AL11" s="92">
        <v>300</v>
      </c>
      <c r="AM11" s="97">
        <f t="shared" ref="AM11:AM20" si="3">BF11*$BH$3</f>
        <v>145.42493984135012</v>
      </c>
      <c r="AN11" s="98">
        <v>128.2609123944988</v>
      </c>
      <c r="AO11" s="34"/>
      <c r="AP11" s="99">
        <v>301</v>
      </c>
      <c r="AQ11" s="100">
        <f t="shared" ref="AQ11:AR26" si="4">BG11*$BH$3</f>
        <v>104.64846854591295</v>
      </c>
      <c r="AR11" s="100">
        <f t="shared" si="4"/>
        <v>38.9088466559515</v>
      </c>
      <c r="AS11" s="101"/>
      <c r="AT11" s="95">
        <f t="shared" ref="AT11:AT34" si="5">BH11+BG11-BF11</f>
        <v>-1.8473042922707066</v>
      </c>
      <c r="AU11" s="95"/>
      <c r="AV11" s="102">
        <v>95.977674000000007</v>
      </c>
      <c r="AW11" s="103">
        <v>37.397880000000001</v>
      </c>
      <c r="AX11" s="103">
        <v>133.37555399999999</v>
      </c>
      <c r="AY11" s="104">
        <f t="shared" ref="AY11:AY41" si="6">BF11-BG11-BH11</f>
        <v>1.8473042922706995</v>
      </c>
      <c r="AZ11" s="105">
        <v>133.80235577280001</v>
      </c>
      <c r="BA11" s="105">
        <v>96.284802556800017</v>
      </c>
      <c r="BB11" s="105">
        <v>37.517553216000003</v>
      </c>
      <c r="BF11" s="34">
        <f t="shared" ref="BF11:BG20" si="7">AZ11*$BB$7*$BA$7</f>
        <v>143.8426704662217</v>
      </c>
      <c r="BG11" s="35">
        <f t="shared" si="7"/>
        <v>103.5098600849782</v>
      </c>
      <c r="BH11" s="35">
        <f t="shared" ref="BH11:BH20" si="8">BB11*$BB$6</f>
        <v>38.485506088972805</v>
      </c>
    </row>
    <row r="12" spans="1:60" x14ac:dyDescent="0.25">
      <c r="A12" s="106" t="s">
        <v>36</v>
      </c>
      <c r="B12" s="71">
        <v>240</v>
      </c>
      <c r="C12" s="34">
        <v>166.14565000000002</v>
      </c>
      <c r="D12" s="72">
        <v>241</v>
      </c>
      <c r="E12" s="35">
        <v>77.907515000000004</v>
      </c>
      <c r="F12" s="35">
        <v>33.388935000000004</v>
      </c>
      <c r="G12" s="35">
        <v>111.29645000000001</v>
      </c>
      <c r="H12" s="73">
        <v>241</v>
      </c>
      <c r="I12" s="74">
        <v>77.907515000000004</v>
      </c>
      <c r="J12" s="74">
        <v>33.388935000000004</v>
      </c>
      <c r="K12" s="74">
        <v>111.29645000000001</v>
      </c>
      <c r="L12" s="75">
        <v>241</v>
      </c>
      <c r="M12" s="76">
        <v>77.907515000000004</v>
      </c>
      <c r="N12" s="76">
        <v>33.388935000000004</v>
      </c>
      <c r="O12" s="76">
        <v>111.29645000000001</v>
      </c>
      <c r="P12" s="71">
        <v>240</v>
      </c>
      <c r="Q12" s="34">
        <f t="shared" si="1"/>
        <v>175.67789114832004</v>
      </c>
      <c r="R12" s="72">
        <v>241</v>
      </c>
      <c r="S12" s="35">
        <f t="shared" ref="S12:S20" si="9">U12*70%</f>
        <v>82.377287276592014</v>
      </c>
      <c r="T12" s="35">
        <f t="shared" ref="T12:T20" si="10">U12*30%</f>
        <v>35.304551689968008</v>
      </c>
      <c r="U12" s="35">
        <f>((G12*2.3%)+G12)*$U$5</f>
        <v>117.68183896656002</v>
      </c>
      <c r="V12" s="36"/>
      <c r="W12" s="36"/>
      <c r="X12" s="36"/>
      <c r="Y12" s="79"/>
      <c r="Z12" s="80">
        <v>240</v>
      </c>
      <c r="AA12" s="34">
        <f t="shared" si="2"/>
        <v>176.99547533193245</v>
      </c>
      <c r="AB12" s="72">
        <v>241</v>
      </c>
      <c r="AC12" s="35">
        <f t="shared" ref="AC12:AD20" si="11">S12*1.0075</f>
        <v>82.995116931166464</v>
      </c>
      <c r="AD12" s="35">
        <f t="shared" si="11"/>
        <v>35.569335827642767</v>
      </c>
      <c r="AE12" s="35">
        <f t="shared" ref="AE12:AE20" si="12">AC12+AD12</f>
        <v>118.56445275880924</v>
      </c>
      <c r="AF12" s="36"/>
      <c r="AG12" s="36"/>
      <c r="AH12" s="96"/>
      <c r="AI12" s="80">
        <v>240</v>
      </c>
      <c r="AJ12" s="34">
        <f t="shared" ref="AJ12:AJ63" si="13">AA12*1.0127</f>
        <v>179.24331786864798</v>
      </c>
      <c r="AK12" s="72">
        <v>241</v>
      </c>
      <c r="AL12" s="92">
        <v>240</v>
      </c>
      <c r="AM12" s="97">
        <f t="shared" si="3"/>
        <v>145.67004431361778</v>
      </c>
      <c r="AN12" s="98">
        <v>128.47513680046532</v>
      </c>
      <c r="AO12" s="34"/>
      <c r="AP12" s="99">
        <v>241</v>
      </c>
      <c r="AQ12" s="100">
        <f t="shared" si="4"/>
        <v>104.82672634392578</v>
      </c>
      <c r="AR12" s="100">
        <f t="shared" si="4"/>
        <v>38.972631650469459</v>
      </c>
      <c r="AS12" s="101"/>
      <c r="AT12" s="95">
        <f t="shared" si="5"/>
        <v>-1.8503326599629588</v>
      </c>
      <c r="AU12" s="95"/>
      <c r="AV12" s="102">
        <v>96.141162000000008</v>
      </c>
      <c r="AW12" s="103">
        <v>37.459187999999997</v>
      </c>
      <c r="AX12" s="103">
        <v>133.60034999999999</v>
      </c>
      <c r="AY12" s="104">
        <f t="shared" si="6"/>
        <v>1.8503326599629446</v>
      </c>
      <c r="AZ12" s="105">
        <v>134.02787112000001</v>
      </c>
      <c r="BA12" s="105">
        <v>96.448813718400018</v>
      </c>
      <c r="BB12" s="105">
        <v>37.579057401600004</v>
      </c>
      <c r="BF12" s="34">
        <f t="shared" si="7"/>
        <v>144.08510812425104</v>
      </c>
      <c r="BG12" s="35">
        <f t="shared" si="7"/>
        <v>103.6861783817268</v>
      </c>
      <c r="BH12" s="35">
        <f t="shared" si="8"/>
        <v>38.548597082561287</v>
      </c>
    </row>
    <row r="13" spans="1:60" ht="26.4" x14ac:dyDescent="0.25">
      <c r="A13" s="106" t="s">
        <v>37</v>
      </c>
      <c r="B13" s="71">
        <v>250</v>
      </c>
      <c r="C13" s="34">
        <v>166.14565000000002</v>
      </c>
      <c r="D13" s="72">
        <v>251</v>
      </c>
      <c r="E13" s="35">
        <v>77.907515000000004</v>
      </c>
      <c r="F13" s="35">
        <v>33.388935000000004</v>
      </c>
      <c r="G13" s="35">
        <v>111.29645000000001</v>
      </c>
      <c r="H13" s="73">
        <v>251</v>
      </c>
      <c r="I13" s="74">
        <v>77.907515000000004</v>
      </c>
      <c r="J13" s="74">
        <v>33.388935000000004</v>
      </c>
      <c r="K13" s="74">
        <v>111.29645000000001</v>
      </c>
      <c r="L13" s="75">
        <v>251</v>
      </c>
      <c r="M13" s="76">
        <v>77.907515000000004</v>
      </c>
      <c r="N13" s="76">
        <v>33.388935000000004</v>
      </c>
      <c r="O13" s="76">
        <v>111.29645000000001</v>
      </c>
      <c r="P13" s="71">
        <v>250</v>
      </c>
      <c r="Q13" s="34">
        <f t="shared" si="1"/>
        <v>175.67789114832004</v>
      </c>
      <c r="R13" s="72">
        <v>251</v>
      </c>
      <c r="S13" s="35">
        <f t="shared" si="9"/>
        <v>82.377287276592014</v>
      </c>
      <c r="T13" s="35">
        <f t="shared" si="10"/>
        <v>35.304551689968008</v>
      </c>
      <c r="U13" s="35">
        <f t="shared" ref="U13:U22" si="14">((G13*2.3%)+G13)*$U$5</f>
        <v>117.68183896656002</v>
      </c>
      <c r="V13" s="36"/>
      <c r="W13" s="36"/>
      <c r="X13" s="36"/>
      <c r="Y13" s="79"/>
      <c r="Z13" s="80">
        <v>250</v>
      </c>
      <c r="AA13" s="34">
        <f t="shared" si="2"/>
        <v>176.99547533193245</v>
      </c>
      <c r="AB13" s="72">
        <v>251</v>
      </c>
      <c r="AC13" s="35">
        <f t="shared" si="11"/>
        <v>82.995116931166464</v>
      </c>
      <c r="AD13" s="35">
        <f t="shared" si="11"/>
        <v>35.569335827642767</v>
      </c>
      <c r="AE13" s="35">
        <f t="shared" si="12"/>
        <v>118.56445275880924</v>
      </c>
      <c r="AF13" s="36"/>
      <c r="AG13" s="36"/>
      <c r="AH13" s="96"/>
      <c r="AI13" s="80">
        <v>250</v>
      </c>
      <c r="AJ13" s="34">
        <f t="shared" si="13"/>
        <v>179.24331786864798</v>
      </c>
      <c r="AK13" s="72">
        <v>251</v>
      </c>
      <c r="AL13" s="92">
        <v>250</v>
      </c>
      <c r="AM13" s="97">
        <f t="shared" si="3"/>
        <v>145.67004431361778</v>
      </c>
      <c r="AN13" s="98">
        <v>128.47513680046532</v>
      </c>
      <c r="AO13" s="34"/>
      <c r="AP13" s="99">
        <v>251</v>
      </c>
      <c r="AQ13" s="100">
        <f t="shared" si="4"/>
        <v>104.82672634392578</v>
      </c>
      <c r="AR13" s="100">
        <f t="shared" si="4"/>
        <v>38.972631650469459</v>
      </c>
      <c r="AS13" s="101"/>
      <c r="AT13" s="95">
        <f t="shared" si="5"/>
        <v>-1.8503326599629588</v>
      </c>
      <c r="AU13" s="95"/>
      <c r="AV13" s="102">
        <v>96.141162000000008</v>
      </c>
      <c r="AW13" s="103">
        <v>37.459187999999997</v>
      </c>
      <c r="AX13" s="103">
        <v>133.60034999999999</v>
      </c>
      <c r="AY13" s="104">
        <f t="shared" si="6"/>
        <v>1.8503326599629446</v>
      </c>
      <c r="AZ13" s="105">
        <v>134.02787112000001</v>
      </c>
      <c r="BA13" s="105">
        <v>96.448813718400018</v>
      </c>
      <c r="BB13" s="105">
        <v>37.579057401600004</v>
      </c>
      <c r="BF13" s="34">
        <f t="shared" si="7"/>
        <v>144.08510812425104</v>
      </c>
      <c r="BG13" s="35">
        <f t="shared" si="7"/>
        <v>103.6861783817268</v>
      </c>
      <c r="BH13" s="35">
        <f t="shared" si="8"/>
        <v>38.548597082561287</v>
      </c>
    </row>
    <row r="14" spans="1:60" x14ac:dyDescent="0.25">
      <c r="A14" s="106" t="s">
        <v>38</v>
      </c>
      <c r="B14" s="71">
        <v>310</v>
      </c>
      <c r="C14" s="34">
        <v>164.6507</v>
      </c>
      <c r="D14" s="72">
        <v>311</v>
      </c>
      <c r="E14" s="35">
        <v>77.229117000000002</v>
      </c>
      <c r="F14" s="35">
        <v>33.098193000000002</v>
      </c>
      <c r="G14" s="35">
        <v>110.32731000000001</v>
      </c>
      <c r="H14" s="73">
        <v>311</v>
      </c>
      <c r="I14" s="74">
        <v>77.229117000000002</v>
      </c>
      <c r="J14" s="74">
        <v>33.098193000000002</v>
      </c>
      <c r="K14" s="74">
        <v>110.32731000000001</v>
      </c>
      <c r="L14" s="75">
        <v>311</v>
      </c>
      <c r="M14" s="76">
        <v>77.229117000000002</v>
      </c>
      <c r="N14" s="76">
        <v>33.098193000000002</v>
      </c>
      <c r="O14" s="76">
        <v>110.32731000000001</v>
      </c>
      <c r="P14" s="71">
        <v>310</v>
      </c>
      <c r="Q14" s="34">
        <f t="shared" si="1"/>
        <v>174.09717168096</v>
      </c>
      <c r="R14" s="72">
        <v>311</v>
      </c>
      <c r="S14" s="35">
        <f t="shared" si="9"/>
        <v>81.659967683817612</v>
      </c>
      <c r="T14" s="35">
        <f t="shared" si="10"/>
        <v>34.997129007350402</v>
      </c>
      <c r="U14" s="35">
        <f t="shared" si="14"/>
        <v>116.65709669116802</v>
      </c>
      <c r="V14" s="36"/>
      <c r="W14" s="36"/>
      <c r="X14" s="36"/>
      <c r="Y14" s="79"/>
      <c r="Z14" s="80">
        <v>310</v>
      </c>
      <c r="AA14" s="34">
        <f t="shared" si="2"/>
        <v>175.40290046856722</v>
      </c>
      <c r="AB14" s="72">
        <v>311</v>
      </c>
      <c r="AC14" s="35">
        <f t="shared" si="11"/>
        <v>82.272417441446251</v>
      </c>
      <c r="AD14" s="35">
        <f t="shared" si="11"/>
        <v>35.259607474905529</v>
      </c>
      <c r="AE14" s="35">
        <f t="shared" si="12"/>
        <v>117.53202491635179</v>
      </c>
      <c r="AF14" s="36"/>
      <c r="AG14" s="36"/>
      <c r="AH14" s="96"/>
      <c r="AI14" s="80">
        <v>310</v>
      </c>
      <c r="AJ14" s="34">
        <f t="shared" si="13"/>
        <v>177.63051730451801</v>
      </c>
      <c r="AK14" s="72">
        <v>311</v>
      </c>
      <c r="AL14" s="92">
        <v>310</v>
      </c>
      <c r="AM14" s="97">
        <f t="shared" si="3"/>
        <v>144.39995750277635</v>
      </c>
      <c r="AN14" s="98">
        <v>127.35640934708472</v>
      </c>
      <c r="AO14" s="34"/>
      <c r="AP14" s="99">
        <v>311</v>
      </c>
      <c r="AQ14" s="100">
        <f t="shared" si="4"/>
        <v>103.91315512910997</v>
      </c>
      <c r="AR14" s="100">
        <f t="shared" si="4"/>
        <v>38.632445013040375</v>
      </c>
      <c r="AS14" s="101"/>
      <c r="AT14" s="95">
        <f t="shared" si="5"/>
        <v>-1.8341813656043371</v>
      </c>
      <c r="AU14" s="95"/>
      <c r="AV14" s="102">
        <v>95.303286</v>
      </c>
      <c r="AW14" s="103">
        <v>37.132212000000003</v>
      </c>
      <c r="AX14" s="103">
        <v>132.43549800000002</v>
      </c>
      <c r="AY14" s="104">
        <f t="shared" si="6"/>
        <v>1.8341813656043371</v>
      </c>
      <c r="AZ14" s="105">
        <v>132.85929159360003</v>
      </c>
      <c r="BA14" s="105">
        <v>95.608256515200011</v>
      </c>
      <c r="BB14" s="105">
        <v>37.251035078400008</v>
      </c>
      <c r="BF14" s="34">
        <f t="shared" si="7"/>
        <v>142.82884025991726</v>
      </c>
      <c r="BG14" s="35">
        <f t="shared" si="7"/>
        <v>102.78254711089019</v>
      </c>
      <c r="BH14" s="35">
        <f t="shared" si="8"/>
        <v>38.212111783422728</v>
      </c>
    </row>
    <row r="15" spans="1:60" x14ac:dyDescent="0.25">
      <c r="A15" s="106" t="s">
        <v>39</v>
      </c>
      <c r="B15" s="71">
        <v>833</v>
      </c>
      <c r="C15" s="34">
        <v>167.37254000000001</v>
      </c>
      <c r="D15" s="72">
        <v>834</v>
      </c>
      <c r="E15" s="35">
        <v>78.513743000000005</v>
      </c>
      <c r="F15" s="35">
        <v>33.648747</v>
      </c>
      <c r="G15" s="35">
        <v>112.16249000000001</v>
      </c>
      <c r="H15" s="73">
        <v>834</v>
      </c>
      <c r="I15" s="74">
        <v>78.513743000000005</v>
      </c>
      <c r="J15" s="74">
        <v>33.648747</v>
      </c>
      <c r="K15" s="74">
        <v>112.16249000000001</v>
      </c>
      <c r="L15" s="75">
        <v>834</v>
      </c>
      <c r="M15" s="76">
        <v>78.513743000000005</v>
      </c>
      <c r="N15" s="76">
        <v>33.648747</v>
      </c>
      <c r="O15" s="76">
        <v>112.16249000000001</v>
      </c>
      <c r="P15" s="71">
        <v>833</v>
      </c>
      <c r="Q15" s="34">
        <f t="shared" si="1"/>
        <v>176.97517126291203</v>
      </c>
      <c r="R15" s="72">
        <v>834</v>
      </c>
      <c r="S15" s="35">
        <f t="shared" si="9"/>
        <v>83.018296274390408</v>
      </c>
      <c r="T15" s="35">
        <f t="shared" si="10"/>
        <v>35.579269831881604</v>
      </c>
      <c r="U15" s="35">
        <f t="shared" si="14"/>
        <v>118.59756610627201</v>
      </c>
      <c r="V15" s="36"/>
      <c r="W15" s="36"/>
      <c r="X15" s="36"/>
      <c r="Y15" s="79"/>
      <c r="Z15" s="80">
        <v>833</v>
      </c>
      <c r="AA15" s="34">
        <f t="shared" si="2"/>
        <v>178.30248504738387</v>
      </c>
      <c r="AB15" s="72">
        <v>834</v>
      </c>
      <c r="AC15" s="35">
        <f t="shared" si="11"/>
        <v>83.640933496448341</v>
      </c>
      <c r="AD15" s="35">
        <f t="shared" si="11"/>
        <v>35.84611435562072</v>
      </c>
      <c r="AE15" s="35">
        <f t="shared" si="12"/>
        <v>119.48704785206905</v>
      </c>
      <c r="AF15" s="36"/>
      <c r="AG15" s="36"/>
      <c r="AH15" s="96"/>
      <c r="AI15" s="80">
        <v>833</v>
      </c>
      <c r="AJ15" s="34">
        <f t="shared" si="13"/>
        <v>180.56692660748564</v>
      </c>
      <c r="AK15" s="72">
        <v>834</v>
      </c>
      <c r="AL15" s="92">
        <v>833</v>
      </c>
      <c r="AM15" s="97">
        <f t="shared" si="3"/>
        <v>151.60825720992054</v>
      </c>
      <c r="AN15" s="98">
        <v>133.71000936256831</v>
      </c>
      <c r="AO15" s="34"/>
      <c r="AP15" s="99">
        <v>834</v>
      </c>
      <c r="AQ15" s="100">
        <f t="shared" si="4"/>
        <v>110.45162298578919</v>
      </c>
      <c r="AR15" s="100">
        <f t="shared" si="4"/>
        <v>39.270294958219907</v>
      </c>
      <c r="AS15" s="101"/>
      <c r="AT15" s="107">
        <f t="shared" si="5"/>
        <v>-1.8658152976374254</v>
      </c>
      <c r="AU15" s="95"/>
      <c r="AV15" s="108">
        <v>101.3</v>
      </c>
      <c r="AW15" s="103">
        <v>37.745291999999999</v>
      </c>
      <c r="AX15" s="103">
        <v>139.04654400000001</v>
      </c>
      <c r="AY15" s="104">
        <f t="shared" si="6"/>
        <v>1.8658152976374254</v>
      </c>
      <c r="AZ15" s="105">
        <v>139.49149294080001</v>
      </c>
      <c r="BA15" s="105">
        <v>101.62416</v>
      </c>
      <c r="BB15" s="105">
        <v>37.866076934400006</v>
      </c>
      <c r="BF15" s="34">
        <f t="shared" si="7"/>
        <v>149.95871138468897</v>
      </c>
      <c r="BG15" s="35">
        <f t="shared" si="7"/>
        <v>109.24987436774401</v>
      </c>
      <c r="BH15" s="35">
        <f t="shared" si="8"/>
        <v>38.843021719307529</v>
      </c>
    </row>
    <row r="16" spans="1:60" ht="26.4" x14ac:dyDescent="0.25">
      <c r="A16" s="106" t="s">
        <v>40</v>
      </c>
      <c r="B16" s="71">
        <v>830</v>
      </c>
      <c r="C16" s="34">
        <v>167.37254000000001</v>
      </c>
      <c r="D16" s="72">
        <v>831</v>
      </c>
      <c r="E16" s="35">
        <v>78.513743000000005</v>
      </c>
      <c r="F16" s="35">
        <v>33.648747</v>
      </c>
      <c r="G16" s="35">
        <v>112.16249000000001</v>
      </c>
      <c r="H16" s="73">
        <v>831</v>
      </c>
      <c r="I16" s="74">
        <v>78.513743000000005</v>
      </c>
      <c r="J16" s="74">
        <v>33.648747</v>
      </c>
      <c r="K16" s="74">
        <v>112.16249000000001</v>
      </c>
      <c r="L16" s="75">
        <v>831</v>
      </c>
      <c r="M16" s="76">
        <v>78.513743000000005</v>
      </c>
      <c r="N16" s="76">
        <v>33.648747</v>
      </c>
      <c r="O16" s="76">
        <v>112.16249000000001</v>
      </c>
      <c r="P16" s="71">
        <v>830</v>
      </c>
      <c r="Q16" s="34">
        <f t="shared" si="1"/>
        <v>176.97517126291203</v>
      </c>
      <c r="R16" s="72">
        <v>831</v>
      </c>
      <c r="S16" s="35">
        <f t="shared" si="9"/>
        <v>83.018296274390408</v>
      </c>
      <c r="T16" s="35">
        <f t="shared" si="10"/>
        <v>35.579269831881604</v>
      </c>
      <c r="U16" s="35">
        <f t="shared" si="14"/>
        <v>118.59756610627201</v>
      </c>
      <c r="V16" s="36"/>
      <c r="W16" s="36"/>
      <c r="X16" s="36"/>
      <c r="Y16" s="79"/>
      <c r="Z16" s="80">
        <v>830</v>
      </c>
      <c r="AA16" s="34">
        <f t="shared" si="2"/>
        <v>178.30248504738387</v>
      </c>
      <c r="AB16" s="72">
        <v>831</v>
      </c>
      <c r="AC16" s="35">
        <f t="shared" si="11"/>
        <v>83.640933496448341</v>
      </c>
      <c r="AD16" s="35">
        <f t="shared" si="11"/>
        <v>35.84611435562072</v>
      </c>
      <c r="AE16" s="35">
        <f t="shared" si="12"/>
        <v>119.48704785206905</v>
      </c>
      <c r="AF16" s="36"/>
      <c r="AG16" s="36"/>
      <c r="AH16" s="96"/>
      <c r="AI16" s="80">
        <v>830</v>
      </c>
      <c r="AJ16" s="34">
        <f t="shared" si="13"/>
        <v>180.56692660748564</v>
      </c>
      <c r="AK16" s="72">
        <v>831</v>
      </c>
      <c r="AL16" s="92">
        <v>830</v>
      </c>
      <c r="AM16" s="97">
        <f t="shared" si="3"/>
        <v>151.60825720992054</v>
      </c>
      <c r="AN16" s="98">
        <v>133.71000936256831</v>
      </c>
      <c r="AO16" s="34"/>
      <c r="AP16" s="99">
        <v>831</v>
      </c>
      <c r="AQ16" s="100">
        <f t="shared" si="4"/>
        <v>110.45162298578919</v>
      </c>
      <c r="AR16" s="100">
        <f t="shared" si="4"/>
        <v>39.270294958219907</v>
      </c>
      <c r="AS16" s="101"/>
      <c r="AT16" s="107">
        <f t="shared" si="5"/>
        <v>-1.8658152976374254</v>
      </c>
      <c r="AU16" s="95"/>
      <c r="AV16" s="108">
        <v>101.3</v>
      </c>
      <c r="AW16" s="103">
        <v>37.745291999999999</v>
      </c>
      <c r="AX16" s="103">
        <v>139.04654400000001</v>
      </c>
      <c r="AY16" s="104">
        <f t="shared" si="6"/>
        <v>1.8658152976374254</v>
      </c>
      <c r="AZ16" s="105">
        <v>139.49149294080001</v>
      </c>
      <c r="BA16" s="105">
        <v>101.62416</v>
      </c>
      <c r="BB16" s="105">
        <v>37.866076934400006</v>
      </c>
      <c r="BF16" s="34">
        <f t="shared" si="7"/>
        <v>149.95871138468897</v>
      </c>
      <c r="BG16" s="35">
        <f t="shared" si="7"/>
        <v>109.24987436774401</v>
      </c>
      <c r="BH16" s="35">
        <f t="shared" si="8"/>
        <v>38.843021719307529</v>
      </c>
    </row>
    <row r="17" spans="1:60" x14ac:dyDescent="0.25">
      <c r="A17" s="106" t="s">
        <v>41</v>
      </c>
      <c r="B17" s="71">
        <v>800</v>
      </c>
      <c r="C17" s="34">
        <v>75.263000000000005</v>
      </c>
      <c r="D17" s="72">
        <v>801</v>
      </c>
      <c r="E17" s="35">
        <v>42.48</v>
      </c>
      <c r="F17" s="35">
        <v>18.208490999999999</v>
      </c>
      <c r="G17" s="35">
        <v>60.694969999999998</v>
      </c>
      <c r="H17" s="73">
        <v>801</v>
      </c>
      <c r="I17" s="74">
        <v>42.486478999999996</v>
      </c>
      <c r="J17" s="74">
        <v>18.208490999999999</v>
      </c>
      <c r="K17" s="74">
        <v>60.694969999999998</v>
      </c>
      <c r="L17" s="75">
        <v>801</v>
      </c>
      <c r="M17" s="76">
        <v>42.486478999999996</v>
      </c>
      <c r="N17" s="76">
        <v>18.208490999999999</v>
      </c>
      <c r="O17" s="76">
        <v>60.694969999999998</v>
      </c>
      <c r="P17" s="71">
        <v>800</v>
      </c>
      <c r="Q17" s="34">
        <f t="shared" si="1"/>
        <v>79.581049046400011</v>
      </c>
      <c r="R17" s="72">
        <v>801</v>
      </c>
      <c r="S17" s="35">
        <f t="shared" si="9"/>
        <v>44.924047262371197</v>
      </c>
      <c r="T17" s="35">
        <f t="shared" si="10"/>
        <v>19.253163112444799</v>
      </c>
      <c r="U17" s="35">
        <f t="shared" si="14"/>
        <v>64.177210374815999</v>
      </c>
      <c r="V17" s="36"/>
      <c r="W17" s="36"/>
      <c r="X17" s="36"/>
      <c r="Y17" s="79"/>
      <c r="Z17" s="80">
        <v>800</v>
      </c>
      <c r="AA17" s="34">
        <f t="shared" si="2"/>
        <v>80.177906914248013</v>
      </c>
      <c r="AB17" s="72">
        <v>801</v>
      </c>
      <c r="AC17" s="35">
        <f t="shared" si="11"/>
        <v>45.260977616838986</v>
      </c>
      <c r="AD17" s="35">
        <f t="shared" si="11"/>
        <v>19.397561835788135</v>
      </c>
      <c r="AE17" s="35">
        <f t="shared" si="12"/>
        <v>64.658539452627124</v>
      </c>
      <c r="AF17" s="36"/>
      <c r="AG17" s="36"/>
      <c r="AH17" s="96"/>
      <c r="AI17" s="80">
        <v>800</v>
      </c>
      <c r="AJ17" s="34">
        <f t="shared" si="13"/>
        <v>81.196166332058951</v>
      </c>
      <c r="AK17" s="72">
        <v>801</v>
      </c>
      <c r="AL17" s="92">
        <v>800</v>
      </c>
      <c r="AM17" s="97">
        <f t="shared" si="3"/>
        <v>82.043151535409663</v>
      </c>
      <c r="AN17" s="98">
        <v>72.355071708561397</v>
      </c>
      <c r="AO17" s="34"/>
      <c r="AP17" s="99">
        <v>801</v>
      </c>
      <c r="AQ17" s="100">
        <f t="shared" si="4"/>
        <v>59.760926783804656</v>
      </c>
      <c r="AR17" s="100">
        <f t="shared" si="4"/>
        <v>21.265826449190403</v>
      </c>
      <c r="AS17" s="101"/>
      <c r="AT17" s="107">
        <f t="shared" si="5"/>
        <v>-1.0053395671756817</v>
      </c>
      <c r="AU17" s="95"/>
      <c r="AV17" s="102">
        <v>54.809352000000004</v>
      </c>
      <c r="AW17" s="109">
        <v>20.440000000000001</v>
      </c>
      <c r="AX17" s="103">
        <v>75.245351999999997</v>
      </c>
      <c r="AY17" s="104">
        <f t="shared" si="6"/>
        <v>1.0053395671756782</v>
      </c>
      <c r="AZ17" s="105">
        <v>75.48613712640001</v>
      </c>
      <c r="BA17" s="105">
        <v>54.984741926400012</v>
      </c>
      <c r="BB17" s="105">
        <v>20.505408000000003</v>
      </c>
      <c r="BF17" s="34">
        <f t="shared" si="7"/>
        <v>81.150496078545672</v>
      </c>
      <c r="BG17" s="35">
        <f t="shared" si="7"/>
        <v>59.110708984969989</v>
      </c>
      <c r="BH17" s="35">
        <f t="shared" si="8"/>
        <v>21.034447526400005</v>
      </c>
    </row>
    <row r="18" spans="1:60" ht="26.4" x14ac:dyDescent="0.25">
      <c r="A18" s="106" t="s">
        <v>42</v>
      </c>
      <c r="B18" s="71">
        <v>930</v>
      </c>
      <c r="C18" s="34">
        <v>60.684660000000001</v>
      </c>
      <c r="D18" s="72">
        <v>931</v>
      </c>
      <c r="E18" s="35">
        <v>42.48</v>
      </c>
      <c r="F18" s="35">
        <v>18.208490999999999</v>
      </c>
      <c r="G18" s="35">
        <v>60.694969999999998</v>
      </c>
      <c r="H18" s="73">
        <v>931</v>
      </c>
      <c r="I18" s="74">
        <v>42.486478999999996</v>
      </c>
      <c r="J18" s="74">
        <v>18.208490999999999</v>
      </c>
      <c r="K18" s="74">
        <v>60.694969999999998</v>
      </c>
      <c r="L18" s="75">
        <v>931</v>
      </c>
      <c r="M18" s="76">
        <v>42.486478999999996</v>
      </c>
      <c r="N18" s="76">
        <v>18.208490999999999</v>
      </c>
      <c r="O18" s="76">
        <v>60.694969999999998</v>
      </c>
      <c r="P18" s="71">
        <v>930</v>
      </c>
      <c r="Q18" s="34">
        <f t="shared" si="1"/>
        <v>64.166308861248012</v>
      </c>
      <c r="R18" s="72">
        <v>931</v>
      </c>
      <c r="S18" s="35">
        <f t="shared" si="9"/>
        <v>44.924047262371197</v>
      </c>
      <c r="T18" s="35">
        <f t="shared" si="10"/>
        <v>19.253163112444799</v>
      </c>
      <c r="U18" s="35">
        <f t="shared" si="14"/>
        <v>64.177210374815999</v>
      </c>
      <c r="V18" s="36"/>
      <c r="W18" s="36"/>
      <c r="X18" s="36"/>
      <c r="Y18" s="79"/>
      <c r="Z18" s="80">
        <v>930</v>
      </c>
      <c r="AA18" s="34">
        <f t="shared" si="2"/>
        <v>64.647556177707372</v>
      </c>
      <c r="AB18" s="72">
        <v>931</v>
      </c>
      <c r="AC18" s="35">
        <f t="shared" si="11"/>
        <v>45.260977616838986</v>
      </c>
      <c r="AD18" s="35">
        <f t="shared" si="11"/>
        <v>19.397561835788135</v>
      </c>
      <c r="AE18" s="35">
        <f t="shared" si="12"/>
        <v>64.658539452627124</v>
      </c>
      <c r="AF18" s="36"/>
      <c r="AG18" s="36"/>
      <c r="AH18" s="96"/>
      <c r="AI18" s="80">
        <v>930</v>
      </c>
      <c r="AJ18" s="34">
        <f t="shared" si="13"/>
        <v>65.468580141164253</v>
      </c>
      <c r="AK18" s="72">
        <v>931</v>
      </c>
      <c r="AL18" s="92">
        <v>930</v>
      </c>
      <c r="AM18" s="97">
        <f t="shared" si="3"/>
        <v>74.244372872347896</v>
      </c>
      <c r="AN18" s="98">
        <v>65.479702903675488</v>
      </c>
      <c r="AO18" s="34"/>
      <c r="AP18" s="99">
        <v>931</v>
      </c>
      <c r="AQ18" s="100">
        <f t="shared" si="4"/>
        <v>51.973289233118699</v>
      </c>
      <c r="AR18" s="100">
        <f t="shared" si="4"/>
        <v>21.251034006898102</v>
      </c>
      <c r="AS18" s="101"/>
      <c r="AT18" s="95">
        <f t="shared" si="5"/>
        <v>-1.008951169466954</v>
      </c>
      <c r="AU18" s="95"/>
      <c r="AV18" s="102">
        <v>47.666969999999999</v>
      </c>
      <c r="AW18" s="103">
        <v>20.425781999999998</v>
      </c>
      <c r="AX18" s="103">
        <v>68.092752000000004</v>
      </c>
      <c r="AY18" s="104">
        <f t="shared" si="6"/>
        <v>1.0089511694669575</v>
      </c>
      <c r="AZ18" s="105">
        <v>68.310648806399996</v>
      </c>
      <c r="BA18" s="105">
        <v>47.819504304000006</v>
      </c>
      <c r="BB18" s="105">
        <v>20.491144502400001</v>
      </c>
      <c r="BF18" s="34">
        <f t="shared" si="7"/>
        <v>73.436570595794166</v>
      </c>
      <c r="BG18" s="35">
        <f t="shared" si="7"/>
        <v>51.407803395765285</v>
      </c>
      <c r="BH18" s="35">
        <f t="shared" si="8"/>
        <v>21.019816030561923</v>
      </c>
    </row>
    <row r="19" spans="1:60" x14ac:dyDescent="0.25">
      <c r="A19" s="106" t="s">
        <v>43</v>
      </c>
      <c r="B19" s="71">
        <v>320</v>
      </c>
      <c r="C19" s="34">
        <v>86.201909999999998</v>
      </c>
      <c r="D19" s="72">
        <v>321</v>
      </c>
      <c r="E19" s="35">
        <v>56.2926</v>
      </c>
      <c r="F19" s="35">
        <v>24.125400000000003</v>
      </c>
      <c r="G19" s="35">
        <v>80.418000000000006</v>
      </c>
      <c r="H19" s="73">
        <v>321</v>
      </c>
      <c r="I19" s="74">
        <v>56.2926</v>
      </c>
      <c r="J19" s="74">
        <v>24.125400000000003</v>
      </c>
      <c r="K19" s="74">
        <v>80.418000000000006</v>
      </c>
      <c r="L19" s="75">
        <v>321</v>
      </c>
      <c r="M19" s="76">
        <v>56.2926</v>
      </c>
      <c r="N19" s="76">
        <v>24.125400000000003</v>
      </c>
      <c r="O19" s="76">
        <v>80.418000000000006</v>
      </c>
      <c r="P19" s="71">
        <v>320</v>
      </c>
      <c r="Q19" s="34">
        <f t="shared" si="1"/>
        <v>91.147554942048004</v>
      </c>
      <c r="R19" s="72">
        <v>321</v>
      </c>
      <c r="S19" s="35">
        <f t="shared" si="9"/>
        <v>59.522264081280007</v>
      </c>
      <c r="T19" s="35">
        <f t="shared" si="10"/>
        <v>25.509541749120004</v>
      </c>
      <c r="U19" s="35">
        <f t="shared" si="14"/>
        <v>85.031805830400017</v>
      </c>
      <c r="V19" s="36"/>
      <c r="W19" s="36"/>
      <c r="X19" s="36"/>
      <c r="Y19" s="79"/>
      <c r="Z19" s="80">
        <v>320</v>
      </c>
      <c r="AA19" s="34">
        <f t="shared" si="2"/>
        <v>91.831161604113376</v>
      </c>
      <c r="AB19" s="72">
        <v>321</v>
      </c>
      <c r="AC19" s="35">
        <f t="shared" si="11"/>
        <v>59.968681061889612</v>
      </c>
      <c r="AD19" s="35">
        <f t="shared" si="11"/>
        <v>25.700863312238404</v>
      </c>
      <c r="AE19" s="35">
        <f t="shared" si="12"/>
        <v>85.669544374128009</v>
      </c>
      <c r="AF19" s="36"/>
      <c r="AG19" s="36"/>
      <c r="AH19" s="96"/>
      <c r="AI19" s="80">
        <v>320</v>
      </c>
      <c r="AJ19" s="34">
        <f t="shared" si="13"/>
        <v>92.997417356485613</v>
      </c>
      <c r="AK19" s="72">
        <v>321</v>
      </c>
      <c r="AL19" s="92">
        <v>320</v>
      </c>
      <c r="AM19" s="97">
        <f t="shared" si="3"/>
        <v>105.25008861420629</v>
      </c>
      <c r="AN19" s="98">
        <v>92.830575918817004</v>
      </c>
      <c r="AO19" s="34"/>
      <c r="AP19" s="99">
        <v>321</v>
      </c>
      <c r="AQ19" s="100">
        <f t="shared" si="4"/>
        <v>68.8520744824595</v>
      </c>
      <c r="AR19" s="100">
        <f t="shared" si="4"/>
        <v>28.692616700659318</v>
      </c>
      <c r="AS19" s="95"/>
      <c r="AT19" s="110">
        <f t="shared" si="5"/>
        <v>-7.6215602681379693</v>
      </c>
      <c r="AU19" s="95"/>
      <c r="AV19" s="102">
        <v>63.147239999999996</v>
      </c>
      <c r="AW19" s="103">
        <v>27.578382000000001</v>
      </c>
      <c r="AX19" s="103">
        <v>96.529446000000007</v>
      </c>
      <c r="AY19" s="104">
        <f t="shared" si="6"/>
        <v>7.6215602681379657</v>
      </c>
      <c r="AZ19" s="105">
        <v>96.838340227200021</v>
      </c>
      <c r="BA19" s="105">
        <v>63.349311168</v>
      </c>
      <c r="BB19" s="105">
        <v>27.666632822400004</v>
      </c>
      <c r="BF19" s="34">
        <f t="shared" si="7"/>
        <v>104.10493433650475</v>
      </c>
      <c r="BG19" s="35">
        <f t="shared" si="7"/>
        <v>68.102942119148864</v>
      </c>
      <c r="BH19" s="35">
        <f t="shared" si="8"/>
        <v>28.380431949217925</v>
      </c>
    </row>
    <row r="20" spans="1:60" ht="39.6" x14ac:dyDescent="0.25">
      <c r="A20" s="106" t="s">
        <v>44</v>
      </c>
      <c r="B20" s="71">
        <v>350</v>
      </c>
      <c r="C20" s="34">
        <v>99.563669999999988</v>
      </c>
      <c r="D20" s="72">
        <v>351</v>
      </c>
      <c r="E20" s="35">
        <v>57.51948999999999</v>
      </c>
      <c r="F20" s="35">
        <v>24.651209999999999</v>
      </c>
      <c r="G20" s="35">
        <v>82.170699999999997</v>
      </c>
      <c r="H20" s="73">
        <v>351</v>
      </c>
      <c r="I20" s="74">
        <v>57.51948999999999</v>
      </c>
      <c r="J20" s="74">
        <v>24.651209999999999</v>
      </c>
      <c r="K20" s="74">
        <v>82.170699999999997</v>
      </c>
      <c r="L20" s="75">
        <v>351</v>
      </c>
      <c r="M20" s="76">
        <v>57.51948999999999</v>
      </c>
      <c r="N20" s="76">
        <v>24.651209999999999</v>
      </c>
      <c r="O20" s="76">
        <v>82.170699999999997</v>
      </c>
      <c r="P20" s="71">
        <v>350</v>
      </c>
      <c r="Q20" s="34">
        <f t="shared" si="1"/>
        <v>105.27591652617599</v>
      </c>
      <c r="R20" s="72">
        <v>351</v>
      </c>
      <c r="S20" s="35">
        <f t="shared" si="9"/>
        <v>60.819544195871998</v>
      </c>
      <c r="T20" s="35">
        <f t="shared" si="10"/>
        <v>26.065518941087998</v>
      </c>
      <c r="U20" s="35">
        <f t="shared" si="14"/>
        <v>86.885063136959999</v>
      </c>
      <c r="V20" s="36"/>
      <c r="W20" s="36"/>
      <c r="X20" s="36"/>
      <c r="Y20" s="79"/>
      <c r="Z20" s="80">
        <v>350</v>
      </c>
      <c r="AA20" s="34">
        <f t="shared" si="2"/>
        <v>106.06548590012231</v>
      </c>
      <c r="AB20" s="72">
        <v>351</v>
      </c>
      <c r="AC20" s="35">
        <f t="shared" si="11"/>
        <v>61.27569077734104</v>
      </c>
      <c r="AD20" s="35">
        <f t="shared" si="11"/>
        <v>26.26101033314616</v>
      </c>
      <c r="AE20" s="35">
        <f t="shared" si="12"/>
        <v>87.536701110487201</v>
      </c>
      <c r="AF20" s="36"/>
      <c r="AG20" s="36"/>
      <c r="AH20" s="96"/>
      <c r="AI20" s="80">
        <v>350</v>
      </c>
      <c r="AJ20" s="34">
        <f t="shared" si="13"/>
        <v>107.41251757105385</v>
      </c>
      <c r="AK20" s="72">
        <v>351</v>
      </c>
      <c r="AL20" s="92">
        <v>350</v>
      </c>
      <c r="AM20" s="97">
        <f t="shared" si="3"/>
        <v>100.51511585449023</v>
      </c>
      <c r="AN20" s="98">
        <v>88.648417214590381</v>
      </c>
      <c r="AO20" s="34"/>
      <c r="AP20" s="99">
        <v>351</v>
      </c>
      <c r="AQ20" s="100">
        <f t="shared" si="4"/>
        <v>70.356124653192822</v>
      </c>
      <c r="AR20" s="100">
        <f t="shared" si="4"/>
        <v>28.777663360016589</v>
      </c>
      <c r="AS20" s="111"/>
      <c r="AT20" s="95">
        <f t="shared" si="5"/>
        <v>-1.3662985571521347</v>
      </c>
      <c r="AU20" s="95"/>
      <c r="AV20" s="102">
        <v>64.526669999999996</v>
      </c>
      <c r="AW20" s="103">
        <v>27.660126000000002</v>
      </c>
      <c r="AX20" s="103">
        <v>92.186796000000001</v>
      </c>
      <c r="AY20" s="104">
        <f t="shared" si="6"/>
        <v>1.3662985571521382</v>
      </c>
      <c r="AZ20" s="105">
        <v>92.481793747200015</v>
      </c>
      <c r="BA20" s="105">
        <v>64.733155343999996</v>
      </c>
      <c r="BB20" s="105">
        <v>27.748638403200005</v>
      </c>
      <c r="BF20" s="34">
        <f t="shared" si="7"/>
        <v>99.421479579119918</v>
      </c>
      <c r="BG20" s="35">
        <f t="shared" si="7"/>
        <v>69.590627747965215</v>
      </c>
      <c r="BH20" s="35">
        <f t="shared" si="8"/>
        <v>28.464553274002565</v>
      </c>
    </row>
    <row r="21" spans="1:60" s="61" customFormat="1" x14ac:dyDescent="0.25">
      <c r="A21" s="112" t="s">
        <v>45</v>
      </c>
      <c r="B21" s="83"/>
      <c r="C21" s="84"/>
      <c r="D21" s="85"/>
      <c r="E21" s="86"/>
      <c r="F21" s="86"/>
      <c r="G21" s="86"/>
      <c r="H21" s="87"/>
      <c r="I21" s="88"/>
      <c r="J21" s="88"/>
      <c r="K21" s="88"/>
      <c r="L21" s="89"/>
      <c r="M21" s="90"/>
      <c r="N21" s="90"/>
      <c r="O21" s="90"/>
      <c r="P21" s="83"/>
      <c r="Q21" s="84"/>
      <c r="R21" s="85"/>
      <c r="S21" s="86"/>
      <c r="T21" s="86"/>
      <c r="U21" s="86">
        <f t="shared" si="14"/>
        <v>0</v>
      </c>
      <c r="V21" s="86"/>
      <c r="W21" s="86"/>
      <c r="X21" s="86"/>
      <c r="Y21" s="91"/>
      <c r="Z21" s="92"/>
      <c r="AA21" s="84"/>
      <c r="AB21" s="85"/>
      <c r="AC21" s="86"/>
      <c r="AD21" s="86"/>
      <c r="AE21" s="86"/>
      <c r="AF21" s="86"/>
      <c r="AG21" s="86"/>
      <c r="AH21" s="93"/>
      <c r="AI21" s="92"/>
      <c r="AJ21" s="84">
        <f t="shared" si="13"/>
        <v>0</v>
      </c>
      <c r="AK21" s="85"/>
      <c r="AL21" s="92"/>
      <c r="AM21" s="97"/>
      <c r="AN21" s="84"/>
      <c r="AO21" s="84"/>
      <c r="AP21" s="85"/>
      <c r="AQ21" s="100">
        <f t="shared" si="4"/>
        <v>0</v>
      </c>
      <c r="AR21" s="100"/>
      <c r="AS21" s="95"/>
      <c r="AT21" s="95">
        <f t="shared" si="5"/>
        <v>0</v>
      </c>
      <c r="AU21" s="95"/>
      <c r="AV21" s="102">
        <v>0</v>
      </c>
      <c r="AW21" s="103">
        <v>0</v>
      </c>
      <c r="AX21" s="103"/>
      <c r="AY21" s="104">
        <f t="shared" si="6"/>
        <v>0</v>
      </c>
      <c r="AZ21" s="113"/>
      <c r="BA21" s="113">
        <v>0</v>
      </c>
      <c r="BB21" s="113">
        <v>0</v>
      </c>
      <c r="BF21" s="34"/>
      <c r="BG21" s="35"/>
      <c r="BH21" s="35"/>
    </row>
    <row r="22" spans="1:60" x14ac:dyDescent="0.25">
      <c r="A22" s="106" t="s">
        <v>46</v>
      </c>
      <c r="B22" s="71">
        <v>330</v>
      </c>
      <c r="C22" s="34">
        <v>462.04264999999998</v>
      </c>
      <c r="D22" s="72">
        <v>331</v>
      </c>
      <c r="E22" s="35">
        <v>288.88</v>
      </c>
      <c r="F22" s="35">
        <v>123.80351099999999</v>
      </c>
      <c r="G22" s="35">
        <v>412.67836999999997</v>
      </c>
      <c r="H22" s="73">
        <v>331</v>
      </c>
      <c r="I22" s="74">
        <v>288.88</v>
      </c>
      <c r="J22" s="74">
        <v>123.80351099999999</v>
      </c>
      <c r="K22" s="74">
        <v>412.67836999999997</v>
      </c>
      <c r="L22" s="75">
        <v>331</v>
      </c>
      <c r="M22" s="76">
        <v>288.88</v>
      </c>
      <c r="N22" s="76">
        <v>123.80351099999999</v>
      </c>
      <c r="O22" s="76">
        <v>412.67836999999997</v>
      </c>
      <c r="P22" s="71">
        <v>330</v>
      </c>
      <c r="Q22" s="34">
        <f t="shared" ref="Q22" si="15">((C22*2.3%)+C22)*$U$5</f>
        <v>488.55133054992001</v>
      </c>
      <c r="R22" s="72">
        <v>331</v>
      </c>
      <c r="S22" s="35">
        <f t="shared" ref="S22" si="16">U22*70%</f>
        <v>305.4484185104352</v>
      </c>
      <c r="T22" s="35">
        <f t="shared" ref="T22" si="17">U22*30%</f>
        <v>130.9064650759008</v>
      </c>
      <c r="U22" s="35">
        <f t="shared" si="14"/>
        <v>436.35488358633603</v>
      </c>
      <c r="V22" s="36"/>
      <c r="W22" s="36"/>
      <c r="X22" s="36"/>
      <c r="Y22" s="79"/>
      <c r="Z22" s="80">
        <v>330</v>
      </c>
      <c r="AA22" s="34">
        <f t="shared" ref="AA22" si="18">Q22*1.0075</f>
        <v>492.21546552904442</v>
      </c>
      <c r="AB22" s="72">
        <v>331</v>
      </c>
      <c r="AC22" s="35">
        <f t="shared" ref="AC22:AD22" si="19">S22*1.0075</f>
        <v>307.73928164926349</v>
      </c>
      <c r="AD22" s="35">
        <f t="shared" si="19"/>
        <v>131.88826356397007</v>
      </c>
      <c r="AE22" s="35">
        <f t="shared" ref="AE22" si="20">AC22+AD22</f>
        <v>439.62754521323359</v>
      </c>
      <c r="AF22" s="36"/>
      <c r="AG22" s="36"/>
      <c r="AH22" s="96"/>
      <c r="AI22" s="80">
        <v>330</v>
      </c>
      <c r="AJ22" s="34">
        <f t="shared" si="13"/>
        <v>498.46660194126326</v>
      </c>
      <c r="AK22" s="72">
        <v>331</v>
      </c>
      <c r="AL22" s="92">
        <v>330</v>
      </c>
      <c r="AM22" s="97">
        <f>BF22*$BH$3</f>
        <v>527.55667045976679</v>
      </c>
      <c r="AN22" s="98">
        <v>476.37557209006252</v>
      </c>
      <c r="AO22" s="34"/>
      <c r="AP22" s="99">
        <v>331</v>
      </c>
      <c r="AQ22" s="100">
        <f t="shared" si="4"/>
        <v>379.64144961944561</v>
      </c>
      <c r="AR22" s="100">
        <f>BH22*$BH$3</f>
        <v>144.50490508042319</v>
      </c>
      <c r="AS22" s="95"/>
      <c r="AT22" s="95">
        <f t="shared" si="5"/>
        <v>-3.3732104450029965</v>
      </c>
      <c r="AU22" s="95"/>
      <c r="AV22" s="102">
        <v>356.48558400000002</v>
      </c>
      <c r="AW22" s="103">
        <v>138.89327400000002</v>
      </c>
      <c r="AX22" s="103">
        <v>495.37885800000004</v>
      </c>
      <c r="AY22" s="104">
        <f t="shared" si="6"/>
        <v>3.3732104450029965</v>
      </c>
      <c r="AZ22" s="105">
        <v>496.96407034560008</v>
      </c>
      <c r="BA22" s="105">
        <v>357.62633786880002</v>
      </c>
      <c r="BB22" s="105">
        <v>139.33773247680003</v>
      </c>
      <c r="BF22" s="34">
        <f>AZ22*$BB$7*$BA$6</f>
        <v>521.8166869038248</v>
      </c>
      <c r="BG22" s="35">
        <f>BA22*$BB$7*$BA$6</f>
        <v>375.51083048412033</v>
      </c>
      <c r="BH22" s="35">
        <f>BB22*$BB$6</f>
        <v>142.93264597470147</v>
      </c>
    </row>
    <row r="23" spans="1:60" s="61" customFormat="1" x14ac:dyDescent="0.25">
      <c r="A23" s="112" t="s">
        <v>47</v>
      </c>
      <c r="B23" s="83"/>
      <c r="C23" s="84"/>
      <c r="D23" s="85"/>
      <c r="E23" s="86"/>
      <c r="F23" s="86"/>
      <c r="G23" s="86"/>
      <c r="H23" s="87"/>
      <c r="I23" s="88"/>
      <c r="J23" s="88"/>
      <c r="K23" s="88"/>
      <c r="L23" s="89"/>
      <c r="M23" s="90"/>
      <c r="N23" s="90"/>
      <c r="O23" s="90"/>
      <c r="P23" s="83"/>
      <c r="Q23" s="84"/>
      <c r="R23" s="85"/>
      <c r="S23" s="86"/>
      <c r="T23" s="86"/>
      <c r="U23" s="86"/>
      <c r="V23" s="86"/>
      <c r="W23" s="86"/>
      <c r="X23" s="86"/>
      <c r="Y23" s="91"/>
      <c r="Z23" s="92"/>
      <c r="AA23" s="84"/>
      <c r="AB23" s="85"/>
      <c r="AC23" s="86"/>
      <c r="AD23" s="86"/>
      <c r="AE23" s="86"/>
      <c r="AF23" s="86"/>
      <c r="AG23" s="86"/>
      <c r="AH23" s="93"/>
      <c r="AI23" s="92"/>
      <c r="AJ23" s="84">
        <f t="shared" si="13"/>
        <v>0</v>
      </c>
      <c r="AK23" s="85"/>
      <c r="AL23" s="92"/>
      <c r="AM23" s="97"/>
      <c r="AN23" s="84"/>
      <c r="AO23" s="84"/>
      <c r="AP23" s="85"/>
      <c r="AQ23" s="100">
        <f t="shared" si="4"/>
        <v>0</v>
      </c>
      <c r="AR23" s="100"/>
      <c r="AS23" s="95"/>
      <c r="AT23" s="95">
        <f t="shared" si="5"/>
        <v>0</v>
      </c>
      <c r="AU23" s="95"/>
      <c r="AV23" s="102">
        <v>0</v>
      </c>
      <c r="AW23" s="103">
        <v>0</v>
      </c>
      <c r="AX23" s="103">
        <v>0</v>
      </c>
      <c r="AY23" s="104">
        <f t="shared" si="6"/>
        <v>0</v>
      </c>
      <c r="AZ23" s="113"/>
      <c r="BA23" s="113"/>
      <c r="BB23" s="113"/>
      <c r="BF23" s="34"/>
      <c r="BG23" s="35"/>
      <c r="BH23" s="35"/>
    </row>
    <row r="24" spans="1:60" x14ac:dyDescent="0.25">
      <c r="A24" s="106" t="s">
        <v>48</v>
      </c>
      <c r="B24" s="71">
        <v>400</v>
      </c>
      <c r="C24" s="34">
        <v>53.900680000000001</v>
      </c>
      <c r="D24" s="72">
        <v>401</v>
      </c>
      <c r="E24" s="35">
        <v>25.273934000000001</v>
      </c>
      <c r="F24" s="35">
        <v>10.831685999999999</v>
      </c>
      <c r="G24" s="35">
        <v>36.105620000000002</v>
      </c>
      <c r="H24" s="73">
        <v>401</v>
      </c>
      <c r="I24" s="74">
        <v>25.273934000000001</v>
      </c>
      <c r="J24" s="74">
        <v>10.831685999999999</v>
      </c>
      <c r="K24" s="74">
        <v>36.105620000000002</v>
      </c>
      <c r="L24" s="75">
        <v>401</v>
      </c>
      <c r="M24" s="76">
        <v>25.273934000000001</v>
      </c>
      <c r="N24" s="76">
        <v>10.831685999999999</v>
      </c>
      <c r="O24" s="76">
        <v>36.105620000000002</v>
      </c>
      <c r="P24" s="71">
        <v>400</v>
      </c>
      <c r="Q24" s="34">
        <f t="shared" ref="Q24:Q27" si="21">((C24*2.3%)+C24)*$U$5</f>
        <v>56.993112933504008</v>
      </c>
      <c r="R24" s="72">
        <v>401</v>
      </c>
      <c r="S24" s="35">
        <f t="shared" ref="S24:S27" si="22">U24*70%</f>
        <v>26.723970360595203</v>
      </c>
      <c r="T24" s="35">
        <f t="shared" ref="T24:T27" si="23">U24*30%</f>
        <v>11.453130154540801</v>
      </c>
      <c r="U24" s="35">
        <f t="shared" ref="U24:U27" si="24">((G24*2.3%)+G24)*$U$5</f>
        <v>38.177100515136004</v>
      </c>
      <c r="V24" s="36"/>
      <c r="W24" s="36"/>
      <c r="X24" s="36"/>
      <c r="Y24" s="79"/>
      <c r="Z24" s="80">
        <v>400</v>
      </c>
      <c r="AA24" s="34">
        <f t="shared" ref="AA24:AA27" si="25">Q24*1.0075</f>
        <v>57.420561280505289</v>
      </c>
      <c r="AB24" s="72">
        <v>401</v>
      </c>
      <c r="AC24" s="35">
        <f t="shared" ref="AC24:AD27" si="26">S24*1.0075</f>
        <v>26.924400138299667</v>
      </c>
      <c r="AD24" s="35">
        <f t="shared" si="26"/>
        <v>11.539028630699859</v>
      </c>
      <c r="AE24" s="35">
        <f t="shared" ref="AE24:AE27" si="27">AC24+AD24</f>
        <v>38.463428768999528</v>
      </c>
      <c r="AF24" s="36"/>
      <c r="AG24" s="36"/>
      <c r="AH24" s="96"/>
      <c r="AI24" s="80">
        <v>400</v>
      </c>
      <c r="AJ24" s="34">
        <f t="shared" si="13"/>
        <v>58.149802408767705</v>
      </c>
      <c r="AK24" s="72">
        <v>401</v>
      </c>
      <c r="AL24" s="92">
        <v>400</v>
      </c>
      <c r="AM24" s="97">
        <f>BF24*$BH$3</f>
        <v>55.560727418127101</v>
      </c>
      <c r="AN24" s="98">
        <v>49</v>
      </c>
      <c r="AO24" s="34"/>
      <c r="AP24" s="99">
        <v>401</v>
      </c>
      <c r="AQ24" s="100">
        <f t="shared" si="4"/>
        <v>41.317891085904471</v>
      </c>
      <c r="AR24" s="100">
        <f>BH24*$BH$3</f>
        <v>12.651294012825602</v>
      </c>
      <c r="AS24" s="95"/>
      <c r="AT24" s="107">
        <f t="shared" si="5"/>
        <v>-1.5742258352097238</v>
      </c>
      <c r="AU24" s="95"/>
      <c r="AV24" s="102">
        <v>38.797746000000004</v>
      </c>
      <c r="AW24" s="109">
        <v>12.16</v>
      </c>
      <c r="AX24" s="103">
        <v>50.957166000000001</v>
      </c>
      <c r="AY24" s="104">
        <f t="shared" si="6"/>
        <v>1.574225835209722</v>
      </c>
      <c r="AZ24" s="105">
        <v>51.120228931200003</v>
      </c>
      <c r="BA24" s="105">
        <v>38.921898787200007</v>
      </c>
      <c r="BB24" s="105">
        <v>12.198912000000002</v>
      </c>
      <c r="BF24" s="34">
        <f>AZ24*$BB$7*$BA$7</f>
        <v>54.956209117830966</v>
      </c>
      <c r="BG24" s="35">
        <f>BA24*$BB$7*$BA$6</f>
        <v>40.868339353021241</v>
      </c>
      <c r="BH24" s="35">
        <f>BB24*$BB$6</f>
        <v>12.513643929600002</v>
      </c>
    </row>
    <row r="25" spans="1:60" x14ac:dyDescent="0.25">
      <c r="A25" s="106" t="s">
        <v>49</v>
      </c>
      <c r="B25" s="71">
        <v>970</v>
      </c>
      <c r="C25" s="34">
        <v>22.135569999999998</v>
      </c>
      <c r="D25" s="72">
        <v>971</v>
      </c>
      <c r="E25" s="35">
        <v>15.5</v>
      </c>
      <c r="F25" s="35">
        <v>6.6406709999999993</v>
      </c>
      <c r="G25" s="35">
        <v>22.135569999999998</v>
      </c>
      <c r="H25" s="73">
        <v>971</v>
      </c>
      <c r="I25" s="74">
        <v>15.5</v>
      </c>
      <c r="J25" s="74">
        <v>6.6406709999999993</v>
      </c>
      <c r="K25" s="74">
        <v>22.135569999999998</v>
      </c>
      <c r="L25" s="75">
        <v>971</v>
      </c>
      <c r="M25" s="76">
        <v>15.5</v>
      </c>
      <c r="N25" s="76">
        <v>6.6406709999999993</v>
      </c>
      <c r="O25" s="76">
        <v>22.135569999999998</v>
      </c>
      <c r="P25" s="71">
        <v>970</v>
      </c>
      <c r="Q25" s="34">
        <f t="shared" si="21"/>
        <v>23.405549630495997</v>
      </c>
      <c r="R25" s="72">
        <v>971</v>
      </c>
      <c r="S25" s="35">
        <f t="shared" si="22"/>
        <v>16.383884741347199</v>
      </c>
      <c r="T25" s="35">
        <f t="shared" si="23"/>
        <v>7.0216648891487994</v>
      </c>
      <c r="U25" s="35">
        <f t="shared" si="24"/>
        <v>23.405549630495997</v>
      </c>
      <c r="V25" s="36"/>
      <c r="W25" s="36"/>
      <c r="X25" s="36"/>
      <c r="Y25" s="79"/>
      <c r="Z25" s="80">
        <v>970</v>
      </c>
      <c r="AA25" s="34">
        <f t="shared" si="25"/>
        <v>23.581091252724718</v>
      </c>
      <c r="AB25" s="72">
        <v>971</v>
      </c>
      <c r="AC25" s="35">
        <f t="shared" si="26"/>
        <v>16.506763876907304</v>
      </c>
      <c r="AD25" s="35">
        <f t="shared" si="26"/>
        <v>7.0743273758174157</v>
      </c>
      <c r="AE25" s="35">
        <f t="shared" si="27"/>
        <v>23.581091252724718</v>
      </c>
      <c r="AF25" s="36"/>
      <c r="AG25" s="36"/>
      <c r="AH25" s="96"/>
      <c r="AI25" s="80">
        <v>970</v>
      </c>
      <c r="AJ25" s="34">
        <f t="shared" si="13"/>
        <v>23.880571111634321</v>
      </c>
      <c r="AK25" s="72">
        <v>971</v>
      </c>
      <c r="AL25" s="92">
        <v>970</v>
      </c>
      <c r="AM25" s="97">
        <f>BF25*$BH$3</f>
        <v>27.072903073200095</v>
      </c>
      <c r="AN25" s="98">
        <v>23.880571111634325</v>
      </c>
      <c r="AO25" s="34"/>
      <c r="AP25" s="99">
        <v>971</v>
      </c>
      <c r="AQ25" s="100">
        <f t="shared" si="4"/>
        <v>18.509805830161575</v>
      </c>
      <c r="AR25" s="100">
        <f>BH25*$BH$3</f>
        <v>7.7498768339313235</v>
      </c>
      <c r="AS25" s="95"/>
      <c r="AT25" s="95">
        <f t="shared" si="5"/>
        <v>-0.8043723136569696</v>
      </c>
      <c r="AU25" s="95"/>
      <c r="AV25" s="102">
        <v>17.380818000000001</v>
      </c>
      <c r="AW25" s="103">
        <v>7.4489220000000005</v>
      </c>
      <c r="AX25" s="103">
        <v>24.829740000000001</v>
      </c>
      <c r="AY25" s="104">
        <f t="shared" si="6"/>
        <v>0.80437231365696871</v>
      </c>
      <c r="AZ25" s="105">
        <v>24.909195168000004</v>
      </c>
      <c r="BA25" s="105">
        <v>17.436436617600002</v>
      </c>
      <c r="BB25" s="105">
        <v>7.4727585504000009</v>
      </c>
      <c r="BF25" s="34">
        <f>AZ25*$BB$7*$BA$7</f>
        <v>26.778341318694459</v>
      </c>
      <c r="BG25" s="35">
        <f>BA25*$BB$7*$BA$6</f>
        <v>18.308413284037169</v>
      </c>
      <c r="BH25" s="35">
        <f>BB25*$BB$6</f>
        <v>7.6655557210003211</v>
      </c>
    </row>
    <row r="26" spans="1:60" x14ac:dyDescent="0.25">
      <c r="A26" s="106" t="s">
        <v>50</v>
      </c>
      <c r="B26" s="71">
        <v>430</v>
      </c>
      <c r="C26" s="34">
        <v>22.135569999999998</v>
      </c>
      <c r="D26" s="72">
        <v>431</v>
      </c>
      <c r="E26" s="35">
        <v>15.5</v>
      </c>
      <c r="F26" s="35">
        <v>6.6406709999999993</v>
      </c>
      <c r="G26" s="35">
        <v>22.135569999999998</v>
      </c>
      <c r="H26" s="73">
        <v>431</v>
      </c>
      <c r="I26" s="74">
        <v>15.5</v>
      </c>
      <c r="J26" s="74">
        <v>6.6406709999999993</v>
      </c>
      <c r="K26" s="74">
        <v>22.135569999999998</v>
      </c>
      <c r="L26" s="75">
        <v>431</v>
      </c>
      <c r="M26" s="76">
        <v>15.5</v>
      </c>
      <c r="N26" s="76">
        <v>6.6406709999999993</v>
      </c>
      <c r="O26" s="76">
        <v>22.135569999999998</v>
      </c>
      <c r="P26" s="71">
        <v>430</v>
      </c>
      <c r="Q26" s="34">
        <f t="shared" si="21"/>
        <v>23.405549630495997</v>
      </c>
      <c r="R26" s="72">
        <v>431</v>
      </c>
      <c r="S26" s="35">
        <f t="shared" si="22"/>
        <v>16.383884741347199</v>
      </c>
      <c r="T26" s="35">
        <f t="shared" si="23"/>
        <v>7.0216648891487994</v>
      </c>
      <c r="U26" s="35">
        <f t="shared" si="24"/>
        <v>23.405549630495997</v>
      </c>
      <c r="V26" s="36"/>
      <c r="W26" s="36"/>
      <c r="X26" s="36"/>
      <c r="Y26" s="79"/>
      <c r="Z26" s="80">
        <v>430</v>
      </c>
      <c r="AA26" s="34">
        <f t="shared" si="25"/>
        <v>23.581091252724718</v>
      </c>
      <c r="AB26" s="72">
        <v>431</v>
      </c>
      <c r="AC26" s="35">
        <f t="shared" si="26"/>
        <v>16.506763876907304</v>
      </c>
      <c r="AD26" s="35">
        <f t="shared" si="26"/>
        <v>7.0743273758174157</v>
      </c>
      <c r="AE26" s="35">
        <f t="shared" si="27"/>
        <v>23.581091252724718</v>
      </c>
      <c r="AF26" s="36"/>
      <c r="AG26" s="36"/>
      <c r="AH26" s="96"/>
      <c r="AI26" s="80">
        <v>430</v>
      </c>
      <c r="AJ26" s="34">
        <f t="shared" si="13"/>
        <v>23.880571111634321</v>
      </c>
      <c r="AK26" s="72">
        <v>431</v>
      </c>
      <c r="AL26" s="92">
        <v>430</v>
      </c>
      <c r="AM26" s="97">
        <f>BF26*$BH$3</f>
        <v>27.072903073200095</v>
      </c>
      <c r="AN26" s="98">
        <v>23.880571111634325</v>
      </c>
      <c r="AO26" s="34"/>
      <c r="AP26" s="99">
        <v>431</v>
      </c>
      <c r="AQ26" s="100">
        <f t="shared" si="4"/>
        <v>18.509805830161575</v>
      </c>
      <c r="AR26" s="100">
        <f>BH26*$BH$3</f>
        <v>7.7498768339313235</v>
      </c>
      <c r="AS26" s="95"/>
      <c r="AT26" s="95">
        <f t="shared" si="5"/>
        <v>-0.8043723136569696</v>
      </c>
      <c r="AU26" s="95"/>
      <c r="AV26" s="102">
        <v>17.380818000000001</v>
      </c>
      <c r="AW26" s="103">
        <v>7.4489220000000005</v>
      </c>
      <c r="AX26" s="103">
        <v>24.829740000000001</v>
      </c>
      <c r="AY26" s="104">
        <f t="shared" si="6"/>
        <v>0.80437231365696871</v>
      </c>
      <c r="AZ26" s="105">
        <v>24.909195168000004</v>
      </c>
      <c r="BA26" s="105">
        <v>17.436436617600002</v>
      </c>
      <c r="BB26" s="105">
        <v>7.4727585504000009</v>
      </c>
      <c r="BF26" s="34">
        <f>AZ26*$BB$7*$BA$7</f>
        <v>26.778341318694459</v>
      </c>
      <c r="BG26" s="35">
        <f>BA26*$BB$7*$BA$6</f>
        <v>18.308413284037169</v>
      </c>
      <c r="BH26" s="35">
        <f>BB26*$BB$6</f>
        <v>7.6655557210003211</v>
      </c>
    </row>
    <row r="27" spans="1:60" x14ac:dyDescent="0.25">
      <c r="A27" s="106" t="s">
        <v>51</v>
      </c>
      <c r="B27" s="71">
        <v>433</v>
      </c>
      <c r="C27" s="34">
        <v>22.135569999999998</v>
      </c>
      <c r="D27" s="72">
        <v>434</v>
      </c>
      <c r="E27" s="35">
        <v>15.5</v>
      </c>
      <c r="F27" s="35">
        <v>6.6406709999999993</v>
      </c>
      <c r="G27" s="35">
        <v>22.135569999999998</v>
      </c>
      <c r="H27" s="73">
        <v>434</v>
      </c>
      <c r="I27" s="74">
        <v>15.5</v>
      </c>
      <c r="J27" s="74">
        <v>6.6406709999999993</v>
      </c>
      <c r="K27" s="74">
        <v>22.135569999999998</v>
      </c>
      <c r="L27" s="75">
        <v>434</v>
      </c>
      <c r="M27" s="76">
        <v>15.5</v>
      </c>
      <c r="N27" s="76">
        <v>6.6406709999999993</v>
      </c>
      <c r="O27" s="76">
        <v>22.135569999999998</v>
      </c>
      <c r="P27" s="71">
        <v>433</v>
      </c>
      <c r="Q27" s="34">
        <f t="shared" si="21"/>
        <v>23.405549630495997</v>
      </c>
      <c r="R27" s="72">
        <v>434</v>
      </c>
      <c r="S27" s="35">
        <f t="shared" si="22"/>
        <v>16.383884741347199</v>
      </c>
      <c r="T27" s="35">
        <f t="shared" si="23"/>
        <v>7.0216648891487994</v>
      </c>
      <c r="U27" s="35">
        <f t="shared" si="24"/>
        <v>23.405549630495997</v>
      </c>
      <c r="V27" s="36"/>
      <c r="W27" s="36"/>
      <c r="X27" s="36"/>
      <c r="Y27" s="79"/>
      <c r="Z27" s="80">
        <v>433</v>
      </c>
      <c r="AA27" s="34">
        <f t="shared" si="25"/>
        <v>23.581091252724718</v>
      </c>
      <c r="AB27" s="72">
        <v>434</v>
      </c>
      <c r="AC27" s="35">
        <f t="shared" si="26"/>
        <v>16.506763876907304</v>
      </c>
      <c r="AD27" s="35">
        <f t="shared" si="26"/>
        <v>7.0743273758174157</v>
      </c>
      <c r="AE27" s="35">
        <f t="shared" si="27"/>
        <v>23.581091252724718</v>
      </c>
      <c r="AF27" s="36"/>
      <c r="AG27" s="36"/>
      <c r="AH27" s="96"/>
      <c r="AI27" s="80">
        <v>433</v>
      </c>
      <c r="AJ27" s="34">
        <f t="shared" si="13"/>
        <v>23.880571111634321</v>
      </c>
      <c r="AK27" s="72">
        <v>434</v>
      </c>
      <c r="AL27" s="92">
        <v>433</v>
      </c>
      <c r="AM27" s="97">
        <f>BF27*$BH$3</f>
        <v>27.072903073200095</v>
      </c>
      <c r="AN27" s="98">
        <v>23.880571111634325</v>
      </c>
      <c r="AO27" s="34"/>
      <c r="AP27" s="99">
        <v>434</v>
      </c>
      <c r="AQ27" s="100">
        <f t="shared" ref="AQ27:AQ36" si="28">BG27*$BH$3</f>
        <v>18.509805830161575</v>
      </c>
      <c r="AR27" s="100">
        <f>BH27*$BH$3</f>
        <v>7.7498768339313235</v>
      </c>
      <c r="AS27" s="95"/>
      <c r="AT27" s="95">
        <f t="shared" si="5"/>
        <v>-0.8043723136569696</v>
      </c>
      <c r="AU27" s="95"/>
      <c r="AV27" s="102">
        <v>17.380818000000001</v>
      </c>
      <c r="AW27" s="103">
        <v>7.4489220000000005</v>
      </c>
      <c r="AX27" s="103">
        <v>24.829740000000001</v>
      </c>
      <c r="AY27" s="104">
        <f t="shared" si="6"/>
        <v>0.80437231365696871</v>
      </c>
      <c r="AZ27" s="105">
        <v>24.909195168000004</v>
      </c>
      <c r="BA27" s="105">
        <v>17.436436617600002</v>
      </c>
      <c r="BB27" s="105">
        <v>7.4727585504000009</v>
      </c>
      <c r="BF27" s="34">
        <f>AZ27*$BB$7*$BA$7</f>
        <v>26.778341318694459</v>
      </c>
      <c r="BG27" s="35">
        <f>BA27*$BB$7*$BA$6</f>
        <v>18.308413284037169</v>
      </c>
      <c r="BH27" s="35">
        <f>BB27*$BB$6</f>
        <v>7.6655557210003211</v>
      </c>
    </row>
    <row r="28" spans="1:60" s="61" customFormat="1" x14ac:dyDescent="0.25">
      <c r="A28" s="112" t="s">
        <v>52</v>
      </c>
      <c r="B28" s="83"/>
      <c r="C28" s="84"/>
      <c r="D28" s="85"/>
      <c r="E28" s="86"/>
      <c r="F28" s="86"/>
      <c r="G28" s="86"/>
      <c r="H28" s="87"/>
      <c r="I28" s="88"/>
      <c r="J28" s="88"/>
      <c r="K28" s="88"/>
      <c r="L28" s="89"/>
      <c r="M28" s="90"/>
      <c r="N28" s="90"/>
      <c r="O28" s="90"/>
      <c r="P28" s="83"/>
      <c r="Q28" s="84"/>
      <c r="R28" s="85"/>
      <c r="S28" s="86"/>
      <c r="T28" s="86"/>
      <c r="U28" s="86"/>
      <c r="V28" s="86"/>
      <c r="W28" s="86"/>
      <c r="X28" s="86"/>
      <c r="Y28" s="91"/>
      <c r="Z28" s="92"/>
      <c r="AA28" s="84"/>
      <c r="AB28" s="85"/>
      <c r="AC28" s="86"/>
      <c r="AD28" s="86"/>
      <c r="AE28" s="86"/>
      <c r="AF28" s="86"/>
      <c r="AG28" s="86"/>
      <c r="AH28" s="93"/>
      <c r="AI28" s="92"/>
      <c r="AJ28" s="84">
        <f t="shared" si="13"/>
        <v>0</v>
      </c>
      <c r="AK28" s="85"/>
      <c r="AL28" s="92"/>
      <c r="AM28" s="97"/>
      <c r="AN28" s="84"/>
      <c r="AO28" s="84"/>
      <c r="AP28" s="85"/>
      <c r="AQ28" s="100">
        <f t="shared" si="28"/>
        <v>0</v>
      </c>
      <c r="AR28" s="100"/>
      <c r="AS28" s="95"/>
      <c r="AT28" s="95">
        <f t="shared" si="5"/>
        <v>0</v>
      </c>
      <c r="AU28" s="95"/>
      <c r="AV28" s="102">
        <v>0</v>
      </c>
      <c r="AW28" s="103"/>
      <c r="AX28" s="103"/>
      <c r="AY28" s="104">
        <f t="shared" si="6"/>
        <v>0</v>
      </c>
      <c r="AZ28" s="113"/>
      <c r="BA28" s="113"/>
      <c r="BB28" s="113"/>
      <c r="BF28" s="34"/>
      <c r="BG28" s="35"/>
      <c r="BH28" s="35"/>
    </row>
    <row r="29" spans="1:60" x14ac:dyDescent="0.25">
      <c r="A29" s="106" t="s">
        <v>53</v>
      </c>
      <c r="B29" s="71">
        <v>210</v>
      </c>
      <c r="C29" s="34">
        <v>73.706189999999992</v>
      </c>
      <c r="D29" s="72">
        <v>211</v>
      </c>
      <c r="E29" s="35">
        <v>34.562212999999993</v>
      </c>
      <c r="F29" s="35">
        <v>14.812376999999998</v>
      </c>
      <c r="G29" s="35">
        <v>49.374589999999998</v>
      </c>
      <c r="H29" s="73">
        <v>211</v>
      </c>
      <c r="I29" s="74">
        <v>34.562212999999993</v>
      </c>
      <c r="J29" s="74">
        <v>14.812376999999998</v>
      </c>
      <c r="K29" s="74">
        <v>49.374589999999998</v>
      </c>
      <c r="L29" s="75">
        <v>211</v>
      </c>
      <c r="M29" s="76">
        <v>34.562212999999993</v>
      </c>
      <c r="N29" s="76">
        <v>14.812376999999998</v>
      </c>
      <c r="O29" s="76">
        <v>49.374589999999998</v>
      </c>
      <c r="P29" s="71">
        <v>210</v>
      </c>
      <c r="Q29" s="34">
        <f t="shared" ref="Q29:Q31" si="29">((C29*2.3%)+C29)*$U$5</f>
        <v>77.934920497632007</v>
      </c>
      <c r="R29" s="72">
        <v>211</v>
      </c>
      <c r="S29" s="35">
        <f t="shared" ref="S29:S31" si="30">U29*70%</f>
        <v>36.545143934006397</v>
      </c>
      <c r="T29" s="35">
        <f t="shared" ref="T29:T31" si="31">U29*30%</f>
        <v>15.662204543145601</v>
      </c>
      <c r="U29" s="35">
        <f t="shared" ref="U29:U31" si="32">((G29*2.3%)+G29)*$U$5</f>
        <v>52.207348477152003</v>
      </c>
      <c r="V29" s="36"/>
      <c r="W29" s="36"/>
      <c r="X29" s="36"/>
      <c r="Y29" s="79"/>
      <c r="Z29" s="80">
        <v>210</v>
      </c>
      <c r="AA29" s="34">
        <f t="shared" ref="AA29:AA31" si="33">Q29*1.0075</f>
        <v>78.519432401364256</v>
      </c>
      <c r="AB29" s="72">
        <v>211</v>
      </c>
      <c r="AC29" s="35">
        <f t="shared" ref="AC29:AD31" si="34">S29*1.0075</f>
        <v>36.819232513511444</v>
      </c>
      <c r="AD29" s="35">
        <f t="shared" si="34"/>
        <v>15.779671077219193</v>
      </c>
      <c r="AE29" s="35">
        <f t="shared" ref="AE29:AE31" si="35">AC29+AD29</f>
        <v>52.598903590730636</v>
      </c>
      <c r="AF29" s="36"/>
      <c r="AG29" s="36"/>
      <c r="AH29" s="96"/>
      <c r="AI29" s="80">
        <v>210</v>
      </c>
      <c r="AJ29" s="34">
        <f t="shared" si="13"/>
        <v>79.516629192861572</v>
      </c>
      <c r="AK29" s="72">
        <v>211</v>
      </c>
      <c r="AL29" s="92">
        <v>210</v>
      </c>
      <c r="AM29" s="97">
        <f>BF29*$BH$3</f>
        <v>63.113976375624425</v>
      </c>
      <c r="AN29" s="98">
        <v>56.995593342976221</v>
      </c>
      <c r="AO29" s="34"/>
      <c r="AP29" s="99">
        <v>211</v>
      </c>
      <c r="AQ29" s="100">
        <f t="shared" si="28"/>
        <v>45.42029955032006</v>
      </c>
      <c r="AR29" s="100">
        <f>BH29*$BH$3</f>
        <v>17.28573351436534</v>
      </c>
      <c r="AS29" s="95"/>
      <c r="AT29" s="95">
        <f t="shared" si="5"/>
        <v>-0.40350475859448665</v>
      </c>
      <c r="AU29" s="95"/>
      <c r="AV29" s="102">
        <v>42.649932000000007</v>
      </c>
      <c r="AW29" s="103">
        <v>16.614468000000002</v>
      </c>
      <c r="AX29" s="103">
        <v>59.264400000000002</v>
      </c>
      <c r="AY29" s="104">
        <f t="shared" si="6"/>
        <v>0.40350475859448665</v>
      </c>
      <c r="AZ29" s="105">
        <v>59.454046080000005</v>
      </c>
      <c r="BA29" s="105">
        <v>42.786411782400009</v>
      </c>
      <c r="BB29" s="105">
        <v>16.667634297600003</v>
      </c>
      <c r="BF29" s="34">
        <f t="shared" ref="BF29:BG31" si="36">AZ29*$BB$7*$BA$6</f>
        <v>62.427276335929207</v>
      </c>
      <c r="BG29" s="35">
        <f t="shared" si="36"/>
        <v>44.926112314856638</v>
      </c>
      <c r="BH29" s="35">
        <f>BB29*$BB$6</f>
        <v>17.097659262478082</v>
      </c>
    </row>
    <row r="30" spans="1:60" x14ac:dyDescent="0.25">
      <c r="A30" s="106" t="s">
        <v>54</v>
      </c>
      <c r="B30" s="71">
        <v>215</v>
      </c>
      <c r="C30" s="34">
        <v>51.251010000000001</v>
      </c>
      <c r="D30" s="72">
        <v>216</v>
      </c>
      <c r="E30" s="35">
        <v>23.909921000000004</v>
      </c>
      <c r="F30" s="35">
        <v>10.247109000000002</v>
      </c>
      <c r="G30" s="35">
        <v>34.157030000000006</v>
      </c>
      <c r="H30" s="73">
        <v>216</v>
      </c>
      <c r="I30" s="74">
        <v>23.909921000000004</v>
      </c>
      <c r="J30" s="74">
        <v>10.247109000000002</v>
      </c>
      <c r="K30" s="74">
        <v>34.157030000000006</v>
      </c>
      <c r="L30" s="75">
        <v>216</v>
      </c>
      <c r="M30" s="76">
        <v>23.909921000000004</v>
      </c>
      <c r="N30" s="76">
        <v>10.247109000000002</v>
      </c>
      <c r="O30" s="76">
        <v>34.157030000000006</v>
      </c>
      <c r="P30" s="71">
        <v>215</v>
      </c>
      <c r="Q30" s="34">
        <f t="shared" si="29"/>
        <v>54.191423946528005</v>
      </c>
      <c r="R30" s="72">
        <v>216</v>
      </c>
      <c r="S30" s="35">
        <f t="shared" si="30"/>
        <v>25.281700115548805</v>
      </c>
      <c r="T30" s="35">
        <f t="shared" si="31"/>
        <v>10.835014335235202</v>
      </c>
      <c r="U30" s="35">
        <f t="shared" si="32"/>
        <v>36.116714450784009</v>
      </c>
      <c r="V30" s="36"/>
      <c r="W30" s="36"/>
      <c r="X30" s="36"/>
      <c r="Y30" s="79"/>
      <c r="Z30" s="80">
        <v>215</v>
      </c>
      <c r="AA30" s="34">
        <f t="shared" si="33"/>
        <v>54.597859626126969</v>
      </c>
      <c r="AB30" s="72">
        <v>216</v>
      </c>
      <c r="AC30" s="35">
        <f t="shared" si="34"/>
        <v>25.471312866415424</v>
      </c>
      <c r="AD30" s="35">
        <f t="shared" si="34"/>
        <v>10.916276942749468</v>
      </c>
      <c r="AE30" s="35">
        <f t="shared" si="35"/>
        <v>36.387589809164893</v>
      </c>
      <c r="AF30" s="36"/>
      <c r="AG30" s="36"/>
      <c r="AH30" s="96"/>
      <c r="AI30" s="80">
        <v>215</v>
      </c>
      <c r="AJ30" s="34">
        <f t="shared" si="13"/>
        <v>55.291252443378781</v>
      </c>
      <c r="AK30" s="72">
        <v>216</v>
      </c>
      <c r="AL30" s="92">
        <v>215</v>
      </c>
      <c r="AM30" s="97">
        <f>BF30*$BH$3</f>
        <v>43.668342619893245</v>
      </c>
      <c r="AN30" s="98">
        <v>39.429192053723177</v>
      </c>
      <c r="AO30" s="34"/>
      <c r="AP30" s="99">
        <v>216</v>
      </c>
      <c r="AQ30" s="100">
        <f t="shared" si="28"/>
        <v>31.426407547035055</v>
      </c>
      <c r="AR30" s="100">
        <f>BH30*$BH$3</f>
        <v>11.959686472116241</v>
      </c>
      <c r="AS30" s="95"/>
      <c r="AT30" s="95">
        <f t="shared" si="5"/>
        <v>-0.27917764662903011</v>
      </c>
      <c r="AU30" s="95"/>
      <c r="AV30" s="102">
        <v>29.509584</v>
      </c>
      <c r="AW30" s="103">
        <v>11.49525</v>
      </c>
      <c r="AX30" s="103">
        <v>41.004834000000002</v>
      </c>
      <c r="AY30" s="104">
        <f t="shared" si="6"/>
        <v>0.27917764662903011</v>
      </c>
      <c r="AZ30" s="105">
        <v>41.136049468800003</v>
      </c>
      <c r="BA30" s="105">
        <v>29.604014668800001</v>
      </c>
      <c r="BB30" s="105">
        <v>11.532034800000002</v>
      </c>
      <c r="BF30" s="34">
        <f t="shared" si="36"/>
        <v>43.193217230359295</v>
      </c>
      <c r="BG30" s="35">
        <f t="shared" si="36"/>
        <v>31.084478285890263</v>
      </c>
      <c r="BH30" s="35">
        <f>BB30*$BB$6</f>
        <v>11.829561297840002</v>
      </c>
    </row>
    <row r="31" spans="1:60" x14ac:dyDescent="0.25">
      <c r="A31" s="106" t="s">
        <v>55</v>
      </c>
      <c r="B31" s="71">
        <v>218</v>
      </c>
      <c r="C31" s="34">
        <v>34.208579999999998</v>
      </c>
      <c r="D31" s="72">
        <v>219</v>
      </c>
      <c r="E31" s="35">
        <v>23.93</v>
      </c>
      <c r="F31" s="35">
        <v>10.253295</v>
      </c>
      <c r="G31" s="35">
        <v>34.17765</v>
      </c>
      <c r="H31" s="73">
        <v>219</v>
      </c>
      <c r="I31" s="74">
        <v>23.93</v>
      </c>
      <c r="J31" s="74">
        <v>10.253295</v>
      </c>
      <c r="K31" s="74">
        <v>34.17765</v>
      </c>
      <c r="L31" s="75">
        <v>219</v>
      </c>
      <c r="M31" s="76">
        <v>23.93</v>
      </c>
      <c r="N31" s="76">
        <v>10.253295</v>
      </c>
      <c r="O31" s="76">
        <v>34.17765</v>
      </c>
      <c r="P31" s="71">
        <v>218</v>
      </c>
      <c r="Q31" s="34">
        <f t="shared" si="29"/>
        <v>36.171222018624</v>
      </c>
      <c r="R31" s="72">
        <v>219</v>
      </c>
      <c r="S31" s="35">
        <f t="shared" si="30"/>
        <v>25.296962234544001</v>
      </c>
      <c r="T31" s="35">
        <f t="shared" si="31"/>
        <v>10.841555243376002</v>
      </c>
      <c r="U31" s="35">
        <f t="shared" si="32"/>
        <v>36.138517477920004</v>
      </c>
      <c r="V31" s="36"/>
      <c r="W31" s="36"/>
      <c r="X31" s="36"/>
      <c r="Y31" s="79"/>
      <c r="Z31" s="80">
        <v>218</v>
      </c>
      <c r="AA31" s="34">
        <f t="shared" si="33"/>
        <v>36.442506183763683</v>
      </c>
      <c r="AB31" s="72">
        <v>219</v>
      </c>
      <c r="AC31" s="35">
        <f t="shared" si="34"/>
        <v>25.486689451303082</v>
      </c>
      <c r="AD31" s="35">
        <f t="shared" si="34"/>
        <v>10.922866907701323</v>
      </c>
      <c r="AE31" s="35">
        <f t="shared" si="35"/>
        <v>36.409556359004405</v>
      </c>
      <c r="AF31" s="36"/>
      <c r="AG31" s="36"/>
      <c r="AH31" s="96"/>
      <c r="AI31" s="80">
        <v>218</v>
      </c>
      <c r="AJ31" s="34">
        <f t="shared" si="13"/>
        <v>36.905326012297479</v>
      </c>
      <c r="AK31" s="72">
        <v>219</v>
      </c>
      <c r="AL31" s="92">
        <v>218</v>
      </c>
      <c r="AM31" s="97">
        <f>BF31*$BH$3</f>
        <v>40.828213682990146</v>
      </c>
      <c r="AN31" s="98">
        <v>36.87195772476376</v>
      </c>
      <c r="AO31" s="34"/>
      <c r="AP31" s="99">
        <v>219</v>
      </c>
      <c r="AQ31" s="100">
        <f t="shared" si="28"/>
        <v>28.586278610131956</v>
      </c>
      <c r="AR31" s="100">
        <f>BH31*$BH$3</f>
        <v>11.964628383840001</v>
      </c>
      <c r="AS31" s="95"/>
      <c r="AT31" s="107">
        <f t="shared" si="5"/>
        <v>-0.27428950446903144</v>
      </c>
      <c r="AU31" s="95"/>
      <c r="AV31" s="102">
        <v>26.842686</v>
      </c>
      <c r="AW31" s="109">
        <v>11.5</v>
      </c>
      <c r="AX31" s="103">
        <v>38.337936000000006</v>
      </c>
      <c r="AY31" s="104">
        <f t="shared" si="6"/>
        <v>0.27428950446903322</v>
      </c>
      <c r="AZ31" s="105">
        <v>38.460617395200011</v>
      </c>
      <c r="BA31" s="105">
        <v>26.928582595200002</v>
      </c>
      <c r="BB31" s="105">
        <v>11.536800000000001</v>
      </c>
      <c r="BF31" s="34">
        <f t="shared" si="36"/>
        <v>40.383989795242485</v>
      </c>
      <c r="BG31" s="35">
        <f t="shared" si="36"/>
        <v>28.27525085077345</v>
      </c>
      <c r="BH31" s="35">
        <f>BB31*$BB$6</f>
        <v>11.834449440000002</v>
      </c>
    </row>
    <row r="32" spans="1:60" s="61" customFormat="1" x14ac:dyDescent="0.25">
      <c r="A32" s="112" t="s">
        <v>56</v>
      </c>
      <c r="B32" s="83"/>
      <c r="C32" s="84"/>
      <c r="D32" s="85"/>
      <c r="E32" s="86"/>
      <c r="F32" s="86"/>
      <c r="G32" s="86"/>
      <c r="H32" s="87"/>
      <c r="I32" s="88"/>
      <c r="J32" s="88"/>
      <c r="K32" s="88"/>
      <c r="L32" s="89"/>
      <c r="M32" s="90"/>
      <c r="N32" s="90"/>
      <c r="O32" s="90"/>
      <c r="P32" s="83"/>
      <c r="Q32" s="84"/>
      <c r="R32" s="85"/>
      <c r="S32" s="86"/>
      <c r="T32" s="86"/>
      <c r="U32" s="86"/>
      <c r="V32" s="86"/>
      <c r="W32" s="86"/>
      <c r="X32" s="86"/>
      <c r="Y32" s="91"/>
      <c r="Z32" s="92"/>
      <c r="AA32" s="84"/>
      <c r="AB32" s="85"/>
      <c r="AC32" s="86"/>
      <c r="AD32" s="86"/>
      <c r="AE32" s="86"/>
      <c r="AF32" s="86"/>
      <c r="AG32" s="86"/>
      <c r="AH32" s="93"/>
      <c r="AI32" s="92"/>
      <c r="AJ32" s="84">
        <f t="shared" si="13"/>
        <v>0</v>
      </c>
      <c r="AK32" s="85"/>
      <c r="AL32" s="92"/>
      <c r="AM32" s="97"/>
      <c r="AN32" s="84"/>
      <c r="AO32" s="84"/>
      <c r="AP32" s="85"/>
      <c r="AQ32" s="100">
        <f t="shared" si="28"/>
        <v>0</v>
      </c>
      <c r="AR32" s="100"/>
      <c r="AS32" s="95"/>
      <c r="AT32" s="95">
        <f t="shared" si="5"/>
        <v>0</v>
      </c>
      <c r="AU32" s="95"/>
      <c r="AV32" s="102"/>
      <c r="AW32" s="103"/>
      <c r="AX32" s="103"/>
      <c r="AY32" s="104">
        <f t="shared" si="6"/>
        <v>0</v>
      </c>
      <c r="AZ32" s="113"/>
      <c r="BA32" s="113"/>
      <c r="BB32" s="113"/>
      <c r="BF32" s="34"/>
      <c r="BG32" s="35"/>
      <c r="BH32" s="35"/>
    </row>
    <row r="33" spans="1:60" x14ac:dyDescent="0.25">
      <c r="A33" s="106" t="s">
        <v>57</v>
      </c>
      <c r="B33" s="71">
        <v>405</v>
      </c>
      <c r="C33" s="34">
        <v>62.653870000000005</v>
      </c>
      <c r="D33" s="72">
        <v>402</v>
      </c>
      <c r="E33" s="35">
        <v>29.373189999999997</v>
      </c>
      <c r="F33" s="35">
        <v>12.588509999999999</v>
      </c>
      <c r="G33" s="35">
        <v>41.9617</v>
      </c>
      <c r="H33" s="73">
        <v>402</v>
      </c>
      <c r="I33" s="74">
        <v>29.373189999999997</v>
      </c>
      <c r="J33" s="74">
        <v>12.588509999999999</v>
      </c>
      <c r="K33" s="74">
        <v>41.9617</v>
      </c>
      <c r="L33" s="75">
        <v>402</v>
      </c>
      <c r="M33" s="76">
        <v>29.373189999999997</v>
      </c>
      <c r="N33" s="76">
        <v>12.588509999999999</v>
      </c>
      <c r="O33" s="76">
        <v>41.9617</v>
      </c>
      <c r="P33" s="71">
        <v>405</v>
      </c>
      <c r="Q33" s="34">
        <f t="shared" ref="Q33:Q34" si="37">((C33*2.3%)+C33)*$U$5</f>
        <v>66.248497952736017</v>
      </c>
      <c r="R33" s="72">
        <v>402</v>
      </c>
      <c r="S33" s="35">
        <f t="shared" ref="S33:S34" si="38">U33*70%</f>
        <v>31.058412155232002</v>
      </c>
      <c r="T33" s="35">
        <f t="shared" ref="T33:T34" si="39">U33*30%</f>
        <v>13.310748066528001</v>
      </c>
      <c r="U33" s="35">
        <f t="shared" ref="U33:U34" si="40">((G33*2.3%)+G33)*$U$5</f>
        <v>44.369160221760005</v>
      </c>
      <c r="V33" s="36"/>
      <c r="W33" s="36"/>
      <c r="X33" s="36"/>
      <c r="Y33" s="79"/>
      <c r="Z33" s="80">
        <v>405</v>
      </c>
      <c r="AA33" s="34">
        <f t="shared" ref="AA33:AA34" si="41">Q33*1.0075</f>
        <v>66.745361687381546</v>
      </c>
      <c r="AB33" s="72">
        <v>402</v>
      </c>
      <c r="AC33" s="35">
        <f t="shared" ref="AC33:AD34" si="42">S33*1.0075</f>
        <v>31.291350246396245</v>
      </c>
      <c r="AD33" s="35">
        <f t="shared" si="42"/>
        <v>13.410578677026962</v>
      </c>
      <c r="AE33" s="35">
        <f t="shared" ref="AE33:AE34" si="43">AC33+AD33</f>
        <v>44.70192892342321</v>
      </c>
      <c r="AF33" s="36"/>
      <c r="AG33" s="36"/>
      <c r="AH33" s="96"/>
      <c r="AI33" s="80">
        <v>405</v>
      </c>
      <c r="AJ33" s="34">
        <f t="shared" si="13"/>
        <v>67.593027780811283</v>
      </c>
      <c r="AK33" s="72">
        <v>402</v>
      </c>
      <c r="AL33" s="92">
        <v>405</v>
      </c>
      <c r="AM33" s="97">
        <f>BF33*$BH$3</f>
        <v>55.560727418127101</v>
      </c>
      <c r="AN33" s="98">
        <v>49</v>
      </c>
      <c r="AO33" s="34"/>
      <c r="AP33" s="99">
        <v>402</v>
      </c>
      <c r="AQ33" s="100">
        <f t="shared" si="28"/>
        <v>40.163710114768037</v>
      </c>
      <c r="AR33" s="100">
        <f>BH33*$BH$3</f>
        <v>14.691810403968574</v>
      </c>
      <c r="AS33" s="95"/>
      <c r="AT33" s="95">
        <f t="shared" si="5"/>
        <v>-0.69753402511423701</v>
      </c>
      <c r="AU33" s="95"/>
      <c r="AV33" s="102">
        <v>36.835889999999999</v>
      </c>
      <c r="AW33" s="103">
        <v>14.121276000000002</v>
      </c>
      <c r="AX33" s="103">
        <v>50.957166000000001</v>
      </c>
      <c r="AY33" s="104">
        <f t="shared" si="6"/>
        <v>0.69753402511423346</v>
      </c>
      <c r="AZ33" s="105">
        <v>51.120228931200003</v>
      </c>
      <c r="BA33" s="105">
        <v>36.953764848000006</v>
      </c>
      <c r="BB33" s="105">
        <v>14.166464083200003</v>
      </c>
      <c r="BF33" s="34">
        <f>AZ33*$BB$7*$BA$7</f>
        <v>54.956209117830966</v>
      </c>
      <c r="BG33" s="35">
        <f>BA33*$BB$7*$BA$7</f>
        <v>39.726716236170169</v>
      </c>
      <c r="BH33" s="35">
        <f>BB33*$BB$6</f>
        <v>14.531958856546563</v>
      </c>
    </row>
    <row r="34" spans="1:60" x14ac:dyDescent="0.25">
      <c r="A34" s="106" t="s">
        <v>58</v>
      </c>
      <c r="B34" s="71">
        <v>975</v>
      </c>
      <c r="C34" s="34">
        <v>40.96163</v>
      </c>
      <c r="D34" s="72">
        <v>976</v>
      </c>
      <c r="E34" s="35">
        <v>28.673140999999998</v>
      </c>
      <c r="F34" s="35">
        <v>12.288489</v>
      </c>
      <c r="G34" s="35">
        <v>40.96163</v>
      </c>
      <c r="H34" s="73">
        <v>976</v>
      </c>
      <c r="I34" s="74">
        <v>28.673140999999998</v>
      </c>
      <c r="J34" s="74">
        <v>12.288489</v>
      </c>
      <c r="K34" s="74">
        <v>40.96163</v>
      </c>
      <c r="L34" s="75">
        <v>976</v>
      </c>
      <c r="M34" s="76">
        <v>28.673140999999998</v>
      </c>
      <c r="N34" s="76">
        <v>12.288489</v>
      </c>
      <c r="O34" s="76">
        <v>40.96163</v>
      </c>
      <c r="P34" s="71">
        <v>975</v>
      </c>
      <c r="Q34" s="34">
        <f t="shared" si="37"/>
        <v>43.311713405664001</v>
      </c>
      <c r="R34" s="72">
        <v>976</v>
      </c>
      <c r="S34" s="35">
        <f t="shared" si="38"/>
        <v>30.318199383964799</v>
      </c>
      <c r="T34" s="35">
        <f t="shared" si="39"/>
        <v>12.9935140216992</v>
      </c>
      <c r="U34" s="35">
        <f t="shared" si="40"/>
        <v>43.311713405664001</v>
      </c>
      <c r="V34" s="36"/>
      <c r="W34" s="36"/>
      <c r="X34" s="36"/>
      <c r="Y34" s="79"/>
      <c r="Z34" s="80">
        <v>975</v>
      </c>
      <c r="AA34" s="34">
        <f t="shared" si="41"/>
        <v>43.636551256206481</v>
      </c>
      <c r="AB34" s="72">
        <v>976</v>
      </c>
      <c r="AC34" s="35">
        <f t="shared" si="42"/>
        <v>30.545585879344536</v>
      </c>
      <c r="AD34" s="35">
        <f t="shared" si="42"/>
        <v>13.090965376861945</v>
      </c>
      <c r="AE34" s="35">
        <f t="shared" si="43"/>
        <v>43.636551256206481</v>
      </c>
      <c r="AF34" s="36"/>
      <c r="AG34" s="36"/>
      <c r="AH34" s="96"/>
      <c r="AI34" s="80">
        <v>975</v>
      </c>
      <c r="AJ34" s="34">
        <f t="shared" si="13"/>
        <v>44.190735457160301</v>
      </c>
      <c r="AK34" s="72">
        <v>976</v>
      </c>
      <c r="AL34" s="92">
        <v>975</v>
      </c>
      <c r="AM34" s="97">
        <f>BF34*$BH$3</f>
        <v>50.101582353983879</v>
      </c>
      <c r="AN34" s="98">
        <v>44.190735457160301</v>
      </c>
      <c r="AO34" s="34"/>
      <c r="AP34" s="99">
        <v>976</v>
      </c>
      <c r="AQ34" s="100">
        <f t="shared" si="28"/>
        <v>35.072221759026299</v>
      </c>
      <c r="AR34" s="100">
        <f>BH34*$BH$3</f>
        <v>14.34099293411983</v>
      </c>
      <c r="AS34" s="95"/>
      <c r="AT34" s="95">
        <f t="shared" si="5"/>
        <v>-0.68087800280687816</v>
      </c>
      <c r="AU34" s="95"/>
      <c r="AV34" s="102">
        <v>32.166263999999998</v>
      </c>
      <c r="AW34" s="103">
        <v>13.784082000000001</v>
      </c>
      <c r="AX34" s="103">
        <v>45.950346000000003</v>
      </c>
      <c r="AY34" s="104">
        <f t="shared" si="6"/>
        <v>0.68087800280687638</v>
      </c>
      <c r="AZ34" s="105">
        <v>46.097387107200007</v>
      </c>
      <c r="BA34" s="105">
        <v>32.269196044800005</v>
      </c>
      <c r="BB34" s="105">
        <v>13.828191062400002</v>
      </c>
      <c r="BF34" s="34">
        <f>AZ34*$BB$7*$BA$7</f>
        <v>49.55646127990493</v>
      </c>
      <c r="BG34" s="35">
        <f>BA34*$BB$7*$BA$7</f>
        <v>34.69062488528813</v>
      </c>
      <c r="BH34" s="35">
        <f>BB34*$BB$6</f>
        <v>14.184958391809923</v>
      </c>
    </row>
    <row r="35" spans="1:60" s="61" customFormat="1" x14ac:dyDescent="0.25">
      <c r="A35" s="112" t="s">
        <v>59</v>
      </c>
      <c r="B35" s="83"/>
      <c r="C35" s="84"/>
      <c r="D35" s="85"/>
      <c r="E35" s="86"/>
      <c r="F35" s="86"/>
      <c r="G35" s="86"/>
      <c r="H35" s="87"/>
      <c r="I35" s="88"/>
      <c r="J35" s="88"/>
      <c r="K35" s="88"/>
      <c r="L35" s="89"/>
      <c r="M35" s="90"/>
      <c r="N35" s="90"/>
      <c r="O35" s="90"/>
      <c r="P35" s="83"/>
      <c r="Q35" s="84"/>
      <c r="R35" s="85"/>
      <c r="S35" s="86"/>
      <c r="T35" s="86"/>
      <c r="U35" s="86"/>
      <c r="V35" s="86"/>
      <c r="W35" s="86"/>
      <c r="X35" s="86"/>
      <c r="Y35" s="91"/>
      <c r="Z35" s="92"/>
      <c r="AA35" s="84"/>
      <c r="AB35" s="85"/>
      <c r="AC35" s="86"/>
      <c r="AD35" s="86"/>
      <c r="AE35" s="86"/>
      <c r="AF35" s="86"/>
      <c r="AG35" s="86"/>
      <c r="AH35" s="93"/>
      <c r="AI35" s="92"/>
      <c r="AJ35" s="84">
        <f t="shared" si="13"/>
        <v>0</v>
      </c>
      <c r="AK35" s="85"/>
      <c r="AL35" s="92"/>
      <c r="AM35" s="97"/>
      <c r="AN35" s="84"/>
      <c r="AO35" s="84"/>
      <c r="AP35" s="85"/>
      <c r="AQ35" s="100">
        <f t="shared" si="28"/>
        <v>0</v>
      </c>
      <c r="AR35" s="100"/>
      <c r="AS35" s="95"/>
      <c r="AT35" s="95"/>
      <c r="AU35" s="95"/>
      <c r="AV35" s="102"/>
      <c r="AW35" s="103"/>
      <c r="AX35" s="103"/>
      <c r="AY35" s="104">
        <f t="shared" si="6"/>
        <v>0</v>
      </c>
      <c r="AZ35" s="113"/>
      <c r="BA35" s="113"/>
      <c r="BB35" s="113"/>
      <c r="BF35" s="34"/>
      <c r="BG35" s="35"/>
      <c r="BH35" s="35"/>
    </row>
    <row r="36" spans="1:60" ht="39.6" x14ac:dyDescent="0.25">
      <c r="A36" s="106" t="s">
        <v>60</v>
      </c>
      <c r="B36" s="71">
        <v>964</v>
      </c>
      <c r="C36" s="34">
        <v>0.30929999999999996</v>
      </c>
      <c r="D36" s="72">
        <v>963</v>
      </c>
      <c r="E36" s="35">
        <v>0.21650999999999995</v>
      </c>
      <c r="F36" s="35">
        <v>9.2789999999999984E-2</v>
      </c>
      <c r="G36" s="35">
        <v>0.30929999999999996</v>
      </c>
      <c r="H36" s="73">
        <v>963</v>
      </c>
      <c r="I36" s="74">
        <v>0.21650999999999995</v>
      </c>
      <c r="J36" s="74">
        <v>9.2789999999999984E-2</v>
      </c>
      <c r="K36" s="74">
        <v>0.30929999999999996</v>
      </c>
      <c r="L36" s="75">
        <v>963</v>
      </c>
      <c r="M36" s="76">
        <v>0.21650999999999995</v>
      </c>
      <c r="N36" s="76">
        <v>9.2789999999999984E-2</v>
      </c>
      <c r="O36" s="76">
        <v>0.30929999999999996</v>
      </c>
      <c r="P36" s="71">
        <v>964</v>
      </c>
      <c r="Q36" s="34">
        <f t="shared" ref="Q36" si="44">((C36*2.3%)+C36)*$U$5</f>
        <v>0.32704540704000001</v>
      </c>
      <c r="R36" s="72">
        <v>963</v>
      </c>
      <c r="S36" s="114">
        <f t="shared" ref="S36" si="45">U36*70%</f>
        <v>0.22893178492799998</v>
      </c>
      <c r="T36" s="114">
        <f t="shared" ref="T36" si="46">U36*30%</f>
        <v>9.8113622112000004E-2</v>
      </c>
      <c r="U36" s="35">
        <f t="shared" ref="U36" si="47">((G36*2.3%)+G36)*$U$5</f>
        <v>0.32704540704000001</v>
      </c>
      <c r="V36" s="36"/>
      <c r="W36" s="36"/>
      <c r="X36" s="36"/>
      <c r="Y36" s="79"/>
      <c r="Z36" s="80">
        <v>964</v>
      </c>
      <c r="AA36" s="34">
        <f t="shared" ref="AA36" si="48">Q36*1.0075</f>
        <v>0.32949824759280005</v>
      </c>
      <c r="AB36" s="72">
        <v>963</v>
      </c>
      <c r="AC36" s="35">
        <f t="shared" ref="AC36:AD36" si="49">S36*1.0075</f>
        <v>0.23064877331496</v>
      </c>
      <c r="AD36" s="35">
        <f t="shared" si="49"/>
        <v>9.8849474277840008E-2</v>
      </c>
      <c r="AE36" s="35">
        <f t="shared" ref="AE36" si="50">AC36+AD36</f>
        <v>0.3294982475928</v>
      </c>
      <c r="AF36" s="36"/>
      <c r="AG36" s="36"/>
      <c r="AH36" s="96"/>
      <c r="AI36" s="80">
        <v>964</v>
      </c>
      <c r="AJ36" s="34">
        <f t="shared" si="13"/>
        <v>0.33368287533722857</v>
      </c>
      <c r="AK36" s="72">
        <v>963</v>
      </c>
      <c r="AL36" s="92">
        <v>964</v>
      </c>
      <c r="AM36" s="97">
        <f>BF36*$BH$3</f>
        <v>0.36144830226840202</v>
      </c>
      <c r="AN36" s="98">
        <v>0.33368287533722857</v>
      </c>
      <c r="AO36" s="34"/>
      <c r="AP36" s="99">
        <v>963</v>
      </c>
      <c r="AQ36" s="100">
        <f t="shared" si="28"/>
        <v>0.2526948866152916</v>
      </c>
      <c r="AR36" s="100">
        <f>BH36*$BH$3</f>
        <v>0.10630832419658881</v>
      </c>
      <c r="AS36" s="95"/>
      <c r="AT36" s="95" t="e">
        <f>#REF!+#REF!-BF36</f>
        <v>#REF!</v>
      </c>
      <c r="AU36" s="95"/>
      <c r="AV36" s="102">
        <v>0.24288186</v>
      </c>
      <c r="AW36" s="103">
        <v>0.10218000000000001</v>
      </c>
      <c r="AX36" s="103">
        <v>0.34741200000000005</v>
      </c>
      <c r="AY36" s="104">
        <f t="shared" si="6"/>
        <v>2.418488087558443E-3</v>
      </c>
      <c r="AZ36" s="105">
        <v>0.34852371840000007</v>
      </c>
      <c r="BA36" s="105">
        <v>0.24365908195200003</v>
      </c>
      <c r="BB36" s="105">
        <v>0.10250697600000001</v>
      </c>
      <c r="BC36" s="16">
        <v>1.0258</v>
      </c>
      <c r="BF36" s="34">
        <f>AZ36*$BC$36</f>
        <v>0.35751563033472011</v>
      </c>
      <c r="BG36" s="35">
        <f>BA36*$BC$36</f>
        <v>0.24994548626636165</v>
      </c>
      <c r="BH36" s="35">
        <f>BB36*$BB$6</f>
        <v>0.10515165598080002</v>
      </c>
    </row>
    <row r="37" spans="1:60" s="61" customFormat="1" x14ac:dyDescent="0.25">
      <c r="A37" s="112" t="s">
        <v>61</v>
      </c>
      <c r="B37" s="83"/>
      <c r="C37" s="84"/>
      <c r="D37" s="85"/>
      <c r="E37" s="86"/>
      <c r="F37" s="86"/>
      <c r="G37" s="86"/>
      <c r="H37" s="87"/>
      <c r="I37" s="88"/>
      <c r="J37" s="88"/>
      <c r="K37" s="88"/>
      <c r="L37" s="89"/>
      <c r="M37" s="90"/>
      <c r="N37" s="90"/>
      <c r="O37" s="90"/>
      <c r="P37" s="83"/>
      <c r="Q37" s="84"/>
      <c r="R37" s="85"/>
      <c r="S37" s="115"/>
      <c r="T37" s="115"/>
      <c r="U37" s="86"/>
      <c r="V37" s="86"/>
      <c r="W37" s="86"/>
      <c r="X37" s="86"/>
      <c r="Y37" s="91"/>
      <c r="Z37" s="92"/>
      <c r="AA37" s="84"/>
      <c r="AB37" s="85"/>
      <c r="AC37" s="86"/>
      <c r="AD37" s="86"/>
      <c r="AE37" s="86"/>
      <c r="AF37" s="86"/>
      <c r="AG37" s="86"/>
      <c r="AH37" s="93"/>
      <c r="AI37" s="92"/>
      <c r="AJ37" s="84">
        <f t="shared" si="13"/>
        <v>0</v>
      </c>
      <c r="AK37" s="85"/>
      <c r="AL37" s="92"/>
      <c r="AM37" s="97"/>
      <c r="AN37" s="84"/>
      <c r="AO37" s="84"/>
      <c r="AP37" s="85"/>
      <c r="AQ37" s="100"/>
      <c r="AR37" s="100"/>
      <c r="AS37" s="95"/>
      <c r="AT37" s="95"/>
      <c r="AU37" s="95"/>
      <c r="AV37" s="102"/>
      <c r="AW37" s="103"/>
      <c r="AX37" s="103"/>
      <c r="AY37" s="104">
        <f t="shared" si="6"/>
        <v>0</v>
      </c>
      <c r="AZ37" s="116"/>
      <c r="BA37" s="113"/>
      <c r="BB37" s="113"/>
      <c r="BF37" s="34"/>
      <c r="BG37" s="35"/>
      <c r="BH37" s="35"/>
    </row>
    <row r="38" spans="1:60" x14ac:dyDescent="0.25">
      <c r="A38" s="106" t="s">
        <v>62</v>
      </c>
      <c r="B38" s="71">
        <v>650</v>
      </c>
      <c r="C38" s="34">
        <v>1.41247E-2</v>
      </c>
      <c r="D38" s="72">
        <v>651</v>
      </c>
      <c r="E38" s="114">
        <v>6.0622799999999989E-3</v>
      </c>
      <c r="F38" s="114">
        <v>2.5981199999999993E-3</v>
      </c>
      <c r="G38" s="114">
        <v>8.6603999999999987E-3</v>
      </c>
      <c r="H38" s="73">
        <v>651</v>
      </c>
      <c r="I38" s="117">
        <v>6.0622799999999989E-3</v>
      </c>
      <c r="J38" s="117">
        <v>2.5981199999999993E-3</v>
      </c>
      <c r="K38" s="117">
        <v>8.6603999999999987E-3</v>
      </c>
      <c r="L38" s="75">
        <v>651</v>
      </c>
      <c r="M38" s="118">
        <v>6.0622799999999989E-3</v>
      </c>
      <c r="N38" s="118">
        <v>2.5981199999999993E-3</v>
      </c>
      <c r="O38" s="118">
        <v>8.6603999999999987E-3</v>
      </c>
      <c r="P38" s="71">
        <v>650</v>
      </c>
      <c r="Q38" s="34">
        <f t="shared" ref="Q38:Q41" si="51">((C38*2.3%)+C38)*$U$5</f>
        <v>1.4935073588160002E-2</v>
      </c>
      <c r="R38" s="72">
        <v>651</v>
      </c>
      <c r="S38" s="114">
        <f t="shared" ref="S38:S41" si="52">U38*70%</f>
        <v>6.4100899779839992E-3</v>
      </c>
      <c r="T38" s="114">
        <f t="shared" ref="T38:T41" si="53">U38*30%</f>
        <v>2.7471814191359998E-3</v>
      </c>
      <c r="U38" s="35">
        <f t="shared" ref="U38:U41" si="54">((G38*2.3%)+G38)*$U$5</f>
        <v>9.1572713971199999E-3</v>
      </c>
      <c r="V38" s="36"/>
      <c r="W38" s="36"/>
      <c r="X38" s="36"/>
      <c r="Y38" s="79"/>
      <c r="Z38" s="80">
        <v>650</v>
      </c>
      <c r="AA38" s="119">
        <f t="shared" ref="AA38:AA41" si="55">Q38*1.0075</f>
        <v>1.5047086640071202E-2</v>
      </c>
      <c r="AB38" s="72">
        <v>651</v>
      </c>
      <c r="AC38" s="114">
        <f t="shared" ref="AC38:AD41" si="56">S38*1.0075</f>
        <v>6.4581656528188798E-3</v>
      </c>
      <c r="AD38" s="114">
        <f t="shared" si="56"/>
        <v>2.7677852797795199E-3</v>
      </c>
      <c r="AE38" s="114">
        <f t="shared" ref="AE38:AE41" si="57">AC38+AD38</f>
        <v>9.2259509325983997E-3</v>
      </c>
      <c r="AF38" s="36"/>
      <c r="AG38" s="36"/>
      <c r="AH38" s="96"/>
      <c r="AI38" s="80">
        <v>650</v>
      </c>
      <c r="AJ38" s="119">
        <f t="shared" si="13"/>
        <v>1.5238184640400105E-2</v>
      </c>
      <c r="AK38" s="72">
        <v>651</v>
      </c>
      <c r="AL38" s="92">
        <v>650</v>
      </c>
      <c r="AM38" s="120">
        <f>BF38*$BH$3</f>
        <v>1.1162374040641826E-2</v>
      </c>
      <c r="AN38" s="98">
        <v>1.0324148162933852E-2</v>
      </c>
      <c r="AO38" s="34"/>
      <c r="AP38" s="99">
        <v>651</v>
      </c>
      <c r="AQ38" s="121">
        <f t="shared" ref="AQ38:AR53" si="58">BG38*$BH$3</f>
        <v>8.1857409631373394E-3</v>
      </c>
      <c r="AR38" s="121">
        <f t="shared" si="58"/>
        <v>3.0829414017010752E-3</v>
      </c>
      <c r="AS38" s="95"/>
      <c r="AT38" s="95" t="e">
        <f>#REF!+#REF!-BF38</f>
        <v>#REF!</v>
      </c>
      <c r="AU38" s="95"/>
      <c r="AV38" s="102">
        <v>7.8678600000000008E-3</v>
      </c>
      <c r="AW38" s="122">
        <v>2.9632199999999999E-3</v>
      </c>
      <c r="AX38" s="122">
        <v>1.0728900000000001E-2</v>
      </c>
      <c r="AY38" s="104">
        <f t="shared" si="6"/>
        <v>-1.0515165598080044E-4</v>
      </c>
      <c r="AZ38" s="123">
        <v>1.0763232480000003E-2</v>
      </c>
      <c r="BA38" s="123">
        <v>7.8930371520000014E-3</v>
      </c>
      <c r="BB38" s="123">
        <v>2.9727023040000003E-3</v>
      </c>
      <c r="BF38" s="119">
        <f t="shared" ref="BF38:BG41" si="59">AZ38*$BC$36</f>
        <v>1.1040923877984003E-2</v>
      </c>
      <c r="BG38" s="114">
        <f t="shared" si="59"/>
        <v>8.0966775105216025E-3</v>
      </c>
      <c r="BH38" s="114">
        <f>BB38*$BB$6</f>
        <v>3.0493980234432005E-3</v>
      </c>
    </row>
    <row r="39" spans="1:60" x14ac:dyDescent="0.25">
      <c r="A39" s="106" t="s">
        <v>63</v>
      </c>
      <c r="B39" s="71">
        <v>660</v>
      </c>
      <c r="C39" s="34">
        <v>1.41247E-2</v>
      </c>
      <c r="D39" s="72">
        <v>661</v>
      </c>
      <c r="E39" s="114">
        <v>6.0622799999999989E-3</v>
      </c>
      <c r="F39" s="114">
        <v>2.5981199999999993E-3</v>
      </c>
      <c r="G39" s="114">
        <v>8.6603999999999987E-3</v>
      </c>
      <c r="H39" s="73">
        <v>661</v>
      </c>
      <c r="I39" s="117">
        <v>6.0622799999999989E-3</v>
      </c>
      <c r="J39" s="117">
        <v>2.5981199999999993E-3</v>
      </c>
      <c r="K39" s="117">
        <v>8.6603999999999987E-3</v>
      </c>
      <c r="L39" s="75">
        <v>661</v>
      </c>
      <c r="M39" s="118">
        <v>6.0622799999999989E-3</v>
      </c>
      <c r="N39" s="118">
        <v>2.5981199999999993E-3</v>
      </c>
      <c r="O39" s="118">
        <v>8.6603999999999987E-3</v>
      </c>
      <c r="P39" s="71">
        <v>660</v>
      </c>
      <c r="Q39" s="34">
        <f t="shared" si="51"/>
        <v>1.4935073588160002E-2</v>
      </c>
      <c r="R39" s="72">
        <v>661</v>
      </c>
      <c r="S39" s="114">
        <f t="shared" si="52"/>
        <v>6.4100899779839992E-3</v>
      </c>
      <c r="T39" s="114">
        <f t="shared" si="53"/>
        <v>2.7471814191359998E-3</v>
      </c>
      <c r="U39" s="35">
        <f t="shared" si="54"/>
        <v>9.1572713971199999E-3</v>
      </c>
      <c r="V39" s="36"/>
      <c r="W39" s="36"/>
      <c r="X39" s="36"/>
      <c r="Y39" s="79"/>
      <c r="Z39" s="80">
        <v>660</v>
      </c>
      <c r="AA39" s="119">
        <f t="shared" si="55"/>
        <v>1.5047086640071202E-2</v>
      </c>
      <c r="AB39" s="72">
        <v>661</v>
      </c>
      <c r="AC39" s="114">
        <f t="shared" si="56"/>
        <v>6.4581656528188798E-3</v>
      </c>
      <c r="AD39" s="114">
        <f t="shared" si="56"/>
        <v>2.7677852797795199E-3</v>
      </c>
      <c r="AE39" s="114">
        <f t="shared" si="57"/>
        <v>9.2259509325983997E-3</v>
      </c>
      <c r="AF39" s="36"/>
      <c r="AG39" s="36"/>
      <c r="AH39" s="96"/>
      <c r="AI39" s="80">
        <v>660</v>
      </c>
      <c r="AJ39" s="119">
        <f t="shared" si="13"/>
        <v>1.5238184640400105E-2</v>
      </c>
      <c r="AK39" s="72">
        <v>661</v>
      </c>
      <c r="AL39" s="92">
        <v>660</v>
      </c>
      <c r="AM39" s="120">
        <f>BF39*$BH$3</f>
        <v>1.1162374040641826E-2</v>
      </c>
      <c r="AN39" s="98">
        <v>1.0324148162933852E-2</v>
      </c>
      <c r="AO39" s="34"/>
      <c r="AP39" s="99">
        <v>661</v>
      </c>
      <c r="AQ39" s="121">
        <f t="shared" si="58"/>
        <v>8.1857409631373394E-3</v>
      </c>
      <c r="AR39" s="121">
        <f t="shared" si="58"/>
        <v>3.0829414017010752E-3</v>
      </c>
      <c r="AS39" s="95"/>
      <c r="AT39" s="95" t="e">
        <f>#REF!+#REF!-BF39</f>
        <v>#REF!</v>
      </c>
      <c r="AU39" s="95"/>
      <c r="AV39" s="102">
        <v>7.8678600000000008E-3</v>
      </c>
      <c r="AW39" s="122">
        <v>2.9632199999999999E-3</v>
      </c>
      <c r="AX39" s="122">
        <v>1.0728900000000001E-2</v>
      </c>
      <c r="AY39" s="104">
        <f t="shared" si="6"/>
        <v>-1.0515165598080044E-4</v>
      </c>
      <c r="AZ39" s="123">
        <v>1.0763232480000003E-2</v>
      </c>
      <c r="BA39" s="123">
        <v>7.8930371520000014E-3</v>
      </c>
      <c r="BB39" s="123">
        <v>2.9727023040000003E-3</v>
      </c>
      <c r="BF39" s="119">
        <f t="shared" si="59"/>
        <v>1.1040923877984003E-2</v>
      </c>
      <c r="BG39" s="114">
        <f t="shared" si="59"/>
        <v>8.0966775105216025E-3</v>
      </c>
      <c r="BH39" s="114">
        <f>BB39*$BB$6</f>
        <v>3.0493980234432005E-3</v>
      </c>
    </row>
    <row r="40" spans="1:60" ht="13.8" thickBot="1" x14ac:dyDescent="0.3">
      <c r="A40" s="106" t="s">
        <v>64</v>
      </c>
      <c r="B40" s="71">
        <v>690</v>
      </c>
      <c r="C40" s="34">
        <v>1.41247E-2</v>
      </c>
      <c r="D40" s="72">
        <v>691</v>
      </c>
      <c r="E40" s="114">
        <v>6.0622799999999989E-3</v>
      </c>
      <c r="F40" s="114">
        <v>2.5981199999999993E-3</v>
      </c>
      <c r="G40" s="114">
        <v>8.6603999999999987E-3</v>
      </c>
      <c r="H40" s="73">
        <v>691</v>
      </c>
      <c r="I40" s="117">
        <v>6.0622799999999989E-3</v>
      </c>
      <c r="J40" s="117">
        <v>2.5981199999999993E-3</v>
      </c>
      <c r="K40" s="117">
        <v>8.6603999999999987E-3</v>
      </c>
      <c r="L40" s="75">
        <v>691</v>
      </c>
      <c r="M40" s="118">
        <v>6.0622799999999989E-3</v>
      </c>
      <c r="N40" s="118">
        <v>2.5981199999999993E-3</v>
      </c>
      <c r="O40" s="118">
        <v>8.6603999999999987E-3</v>
      </c>
      <c r="P40" s="71">
        <v>690</v>
      </c>
      <c r="Q40" s="34">
        <f t="shared" si="51"/>
        <v>1.4935073588160002E-2</v>
      </c>
      <c r="R40" s="72">
        <v>691</v>
      </c>
      <c r="S40" s="114">
        <f t="shared" si="52"/>
        <v>6.4100899779839992E-3</v>
      </c>
      <c r="T40" s="114">
        <f t="shared" si="53"/>
        <v>2.7471814191359998E-3</v>
      </c>
      <c r="U40" s="35">
        <f t="shared" si="54"/>
        <v>9.1572713971199999E-3</v>
      </c>
      <c r="V40" s="36"/>
      <c r="W40" s="36"/>
      <c r="X40" s="36"/>
      <c r="Y40" s="79"/>
      <c r="Z40" s="80">
        <v>690</v>
      </c>
      <c r="AA40" s="119">
        <f t="shared" si="55"/>
        <v>1.5047086640071202E-2</v>
      </c>
      <c r="AB40" s="72">
        <v>691</v>
      </c>
      <c r="AC40" s="114">
        <f t="shared" si="56"/>
        <v>6.4581656528188798E-3</v>
      </c>
      <c r="AD40" s="114">
        <f t="shared" si="56"/>
        <v>2.7677852797795199E-3</v>
      </c>
      <c r="AE40" s="114">
        <f t="shared" si="57"/>
        <v>9.2259509325983997E-3</v>
      </c>
      <c r="AF40" s="36"/>
      <c r="AG40" s="36"/>
      <c r="AH40" s="96"/>
      <c r="AI40" s="80">
        <v>690</v>
      </c>
      <c r="AJ40" s="119">
        <f t="shared" si="13"/>
        <v>1.5238184640400105E-2</v>
      </c>
      <c r="AK40" s="72">
        <v>691</v>
      </c>
      <c r="AL40" s="92">
        <v>690</v>
      </c>
      <c r="AM40" s="120">
        <f>BF40*$BH$3</f>
        <v>1.1162374040641826E-2</v>
      </c>
      <c r="AN40" s="98">
        <v>1.0324148162933852E-2</v>
      </c>
      <c r="AO40" s="34"/>
      <c r="AP40" s="99">
        <v>691</v>
      </c>
      <c r="AQ40" s="121">
        <f t="shared" si="58"/>
        <v>8.1857409631373394E-3</v>
      </c>
      <c r="AR40" s="121">
        <f t="shared" si="58"/>
        <v>3.0829414017010752E-3</v>
      </c>
      <c r="AS40" s="95"/>
      <c r="AT40" s="95" t="e">
        <f>#REF!+#REF!-BF40</f>
        <v>#REF!</v>
      </c>
      <c r="AU40" s="95"/>
      <c r="AV40" s="102">
        <v>7.8678600000000008E-3</v>
      </c>
      <c r="AW40" s="122">
        <v>2.9632199999999999E-3</v>
      </c>
      <c r="AX40" s="122">
        <v>1.0728900000000001E-2</v>
      </c>
      <c r="AY40" s="104">
        <f t="shared" si="6"/>
        <v>-1.0515165598080044E-4</v>
      </c>
      <c r="AZ40" s="123">
        <v>1.0763232480000003E-2</v>
      </c>
      <c r="BA40" s="123">
        <v>7.8930371520000014E-3</v>
      </c>
      <c r="BB40" s="123">
        <v>2.9727023040000003E-3</v>
      </c>
      <c r="BF40" s="119">
        <f t="shared" si="59"/>
        <v>1.1040923877984003E-2</v>
      </c>
      <c r="BG40" s="114">
        <f t="shared" si="59"/>
        <v>8.0966775105216025E-3</v>
      </c>
      <c r="BH40" s="114">
        <f>BB40*$BB$6</f>
        <v>3.0493980234432005E-3</v>
      </c>
    </row>
    <row r="41" spans="1:60" ht="24.75" customHeight="1" thickBot="1" x14ac:dyDescent="0.3">
      <c r="A41" s="106" t="s">
        <v>65</v>
      </c>
      <c r="B41" s="71">
        <v>670</v>
      </c>
      <c r="C41" s="34">
        <v>1.41247E-2</v>
      </c>
      <c r="D41" s="72">
        <v>671</v>
      </c>
      <c r="E41" s="114">
        <v>6.0622799999999989E-3</v>
      </c>
      <c r="F41" s="114">
        <v>2.5981199999999993E-3</v>
      </c>
      <c r="G41" s="114">
        <v>8.6603999999999987E-3</v>
      </c>
      <c r="H41" s="73">
        <v>671</v>
      </c>
      <c r="I41" s="117">
        <v>6.0622799999999989E-3</v>
      </c>
      <c r="J41" s="117">
        <v>2.5981199999999993E-3</v>
      </c>
      <c r="K41" s="117">
        <v>8.6603999999999987E-3</v>
      </c>
      <c r="L41" s="75">
        <v>671</v>
      </c>
      <c r="M41" s="118">
        <v>6.0622799999999989E-3</v>
      </c>
      <c r="N41" s="118">
        <v>2.5981199999999993E-3</v>
      </c>
      <c r="O41" s="118">
        <v>8.6603999999999987E-3</v>
      </c>
      <c r="P41" s="71">
        <v>670</v>
      </c>
      <c r="Q41" s="34">
        <f t="shared" si="51"/>
        <v>1.4935073588160002E-2</v>
      </c>
      <c r="R41" s="72">
        <v>671</v>
      </c>
      <c r="S41" s="114">
        <f t="shared" si="52"/>
        <v>6.4100899779839992E-3</v>
      </c>
      <c r="T41" s="114">
        <f t="shared" si="53"/>
        <v>2.7471814191359998E-3</v>
      </c>
      <c r="U41" s="35">
        <f t="shared" si="54"/>
        <v>9.1572713971199999E-3</v>
      </c>
      <c r="V41" s="36"/>
      <c r="W41" s="36"/>
      <c r="X41" s="36"/>
      <c r="Y41" s="79"/>
      <c r="Z41" s="80">
        <v>670</v>
      </c>
      <c r="AA41" s="119">
        <f t="shared" si="55"/>
        <v>1.5047086640071202E-2</v>
      </c>
      <c r="AB41" s="72">
        <v>671</v>
      </c>
      <c r="AC41" s="114">
        <f t="shared" si="56"/>
        <v>6.4581656528188798E-3</v>
      </c>
      <c r="AD41" s="114">
        <f t="shared" si="56"/>
        <v>2.7677852797795199E-3</v>
      </c>
      <c r="AE41" s="114">
        <f t="shared" si="57"/>
        <v>9.2259509325983997E-3</v>
      </c>
      <c r="AF41" s="36"/>
      <c r="AG41" s="36"/>
      <c r="AH41" s="96"/>
      <c r="AI41" s="80">
        <v>670</v>
      </c>
      <c r="AJ41" s="119">
        <f t="shared" si="13"/>
        <v>1.5238184640400105E-2</v>
      </c>
      <c r="AK41" s="72">
        <v>671</v>
      </c>
      <c r="AL41" s="92">
        <v>670</v>
      </c>
      <c r="AM41" s="120">
        <f>BF41*$BH$3</f>
        <v>1.1162374040641826E-2</v>
      </c>
      <c r="AN41" s="98">
        <v>1.0324148162933852E-2</v>
      </c>
      <c r="AO41" s="34"/>
      <c r="AP41" s="99">
        <v>671</v>
      </c>
      <c r="AQ41" s="121">
        <f t="shared" si="58"/>
        <v>8.1857409631373394E-3</v>
      </c>
      <c r="AR41" s="121">
        <f t="shared" si="58"/>
        <v>3.0829414017010752E-3</v>
      </c>
      <c r="AS41" s="124" t="s">
        <v>66</v>
      </c>
      <c r="AT41" s="95" t="e">
        <f>#REF!+#REF!-BF41</f>
        <v>#REF!</v>
      </c>
      <c r="AU41" s="95"/>
      <c r="AV41" s="102">
        <v>7.8678600000000008E-3</v>
      </c>
      <c r="AW41" s="122">
        <v>2.9632199999999999E-3</v>
      </c>
      <c r="AX41" s="122">
        <v>1.0728900000000001E-2</v>
      </c>
      <c r="AY41" s="104">
        <f t="shared" si="6"/>
        <v>-1.0515165598080044E-4</v>
      </c>
      <c r="AZ41" s="123">
        <v>1.0763232480000003E-2</v>
      </c>
      <c r="BA41" s="123">
        <v>7.8930371520000014E-3</v>
      </c>
      <c r="BB41" s="123">
        <v>2.9727023040000003E-3</v>
      </c>
      <c r="BF41" s="119">
        <f t="shared" si="59"/>
        <v>1.1040923877984003E-2</v>
      </c>
      <c r="BG41" s="114">
        <f t="shared" si="59"/>
        <v>8.0966775105216025E-3</v>
      </c>
      <c r="BH41" s="114">
        <f>BB41*$BB$6</f>
        <v>3.0493980234432005E-3</v>
      </c>
    </row>
    <row r="42" spans="1:60" s="61" customFormat="1" ht="24" customHeight="1" thickBot="1" x14ac:dyDescent="0.3">
      <c r="A42" s="112" t="s">
        <v>67</v>
      </c>
      <c r="B42" s="83"/>
      <c r="C42" s="84"/>
      <c r="D42" s="85"/>
      <c r="E42" s="86"/>
      <c r="F42" s="86"/>
      <c r="G42" s="86"/>
      <c r="H42" s="87"/>
      <c r="I42" s="88"/>
      <c r="J42" s="88"/>
      <c r="K42" s="88"/>
      <c r="L42" s="89"/>
      <c r="M42" s="90"/>
      <c r="N42" s="90"/>
      <c r="O42" s="90"/>
      <c r="P42" s="83"/>
      <c r="Q42" s="84"/>
      <c r="R42" s="85"/>
      <c r="S42" s="86"/>
      <c r="T42" s="86"/>
      <c r="U42" s="86"/>
      <c r="V42" s="86"/>
      <c r="W42" s="86"/>
      <c r="X42" s="86"/>
      <c r="Y42" s="91"/>
      <c r="Z42" s="92"/>
      <c r="AA42" s="84"/>
      <c r="AB42" s="85"/>
      <c r="AC42" s="86"/>
      <c r="AD42" s="86"/>
      <c r="AE42" s="86"/>
      <c r="AF42" s="86"/>
      <c r="AG42" s="86"/>
      <c r="AH42" s="93"/>
      <c r="AI42" s="92"/>
      <c r="AJ42" s="84">
        <f t="shared" si="13"/>
        <v>0</v>
      </c>
      <c r="AK42" s="85"/>
      <c r="AL42" s="92"/>
      <c r="AM42" s="97"/>
      <c r="AN42" s="84"/>
      <c r="AO42" s="84"/>
      <c r="AP42" s="85"/>
      <c r="AQ42" s="100">
        <f t="shared" si="58"/>
        <v>0</v>
      </c>
      <c r="AR42" s="100"/>
      <c r="AS42" s="125"/>
      <c r="AT42" s="95"/>
      <c r="AU42" s="95"/>
      <c r="AV42" s="102"/>
      <c r="AW42" s="103"/>
      <c r="AX42" s="103"/>
      <c r="AY42" s="104"/>
      <c r="AZ42" s="113"/>
      <c r="BA42" s="113"/>
      <c r="BB42" s="113"/>
      <c r="BF42" s="34"/>
      <c r="BG42" s="35"/>
      <c r="BH42" s="35"/>
    </row>
    <row r="43" spans="1:60" x14ac:dyDescent="0.25">
      <c r="A43" s="106" t="s">
        <v>68</v>
      </c>
      <c r="B43" s="71">
        <v>720</v>
      </c>
      <c r="C43" s="34">
        <v>12.2689</v>
      </c>
      <c r="D43" s="72">
        <v>721</v>
      </c>
      <c r="E43" s="35">
        <v>5.75</v>
      </c>
      <c r="F43" s="35">
        <v>2.4620279999999997</v>
      </c>
      <c r="G43" s="35">
        <v>8.2067599999999992</v>
      </c>
      <c r="H43" s="73">
        <v>721</v>
      </c>
      <c r="I43" s="74">
        <v>5.75</v>
      </c>
      <c r="J43" s="74">
        <v>2.4620279999999997</v>
      </c>
      <c r="K43" s="74">
        <v>8.2067599999999992</v>
      </c>
      <c r="L43" s="75">
        <v>721</v>
      </c>
      <c r="M43" s="76">
        <v>5.75</v>
      </c>
      <c r="N43" s="76">
        <v>2.4620279999999997</v>
      </c>
      <c r="O43" s="76">
        <v>8.2067599999999992</v>
      </c>
      <c r="P43" s="71">
        <v>720</v>
      </c>
      <c r="Q43" s="34">
        <f t="shared" ref="Q43:Q56" si="60">((C43*2.3%)+C43)*$U$5</f>
        <v>12.972801145920002</v>
      </c>
      <c r="R43" s="72">
        <v>721</v>
      </c>
      <c r="S43" s="35">
        <f t="shared" ref="S43:S56" si="61">U43*70%</f>
        <v>6.0743233600895987</v>
      </c>
      <c r="T43" s="35">
        <f t="shared" ref="T43:T56" si="62">U43*30%</f>
        <v>2.6032814400383995</v>
      </c>
      <c r="U43" s="35">
        <f t="shared" ref="U43:U56" si="63">((G43*2.3%)+G43)*$U$5</f>
        <v>8.6776048001279982</v>
      </c>
      <c r="V43" s="36"/>
      <c r="W43" s="36"/>
      <c r="X43" s="36"/>
      <c r="Y43" s="79"/>
      <c r="Z43" s="80">
        <v>720</v>
      </c>
      <c r="AA43" s="34">
        <f t="shared" ref="AA43:AA56" si="64">Q43*1.0075</f>
        <v>13.070097154514404</v>
      </c>
      <c r="AB43" s="72">
        <v>721</v>
      </c>
      <c r="AC43" s="35">
        <f t="shared" ref="AC43:AD56" si="65">S43*1.0075</f>
        <v>6.1198807852902712</v>
      </c>
      <c r="AD43" s="35">
        <f t="shared" si="65"/>
        <v>2.6228060508386877</v>
      </c>
      <c r="AE43" s="35">
        <f t="shared" ref="AE43:AE56" si="66">AC43+AD43</f>
        <v>8.7426868361289589</v>
      </c>
      <c r="AF43" s="36"/>
      <c r="AG43" s="36"/>
      <c r="AH43" s="96"/>
      <c r="AI43" s="80">
        <v>720</v>
      </c>
      <c r="AJ43" s="34">
        <f t="shared" si="13"/>
        <v>13.236087388376736</v>
      </c>
      <c r="AK43" s="72">
        <v>721</v>
      </c>
      <c r="AL43" s="92">
        <v>720</v>
      </c>
      <c r="AM43" s="97">
        <f t="shared" ref="AM43:AM56" si="67">BF43*$BH$3</f>
        <v>10.489978142431372</v>
      </c>
      <c r="AN43" s="98">
        <v>9.473479286074145</v>
      </c>
      <c r="AO43" s="34"/>
      <c r="AP43" s="99">
        <v>721</v>
      </c>
      <c r="AQ43" s="100">
        <f t="shared" si="58"/>
        <v>7.5519137249454058</v>
      </c>
      <c r="AR43" s="100">
        <f t="shared" si="58"/>
        <v>2.8703247533078979</v>
      </c>
      <c r="AS43" s="95"/>
      <c r="AT43" s="95">
        <f t="shared" ref="AT43:AT63" si="68">BH43+BG43-BF43</f>
        <v>-6.7002635190968718E-2</v>
      </c>
      <c r="AU43" s="95"/>
      <c r="AV43" s="102">
        <v>7.091292000000001</v>
      </c>
      <c r="AW43" s="103">
        <v>2.7588600000000003</v>
      </c>
      <c r="AX43" s="103">
        <v>9.8501520000000014</v>
      </c>
      <c r="AY43" s="104">
        <f t="shared" ref="AY43:AY63" si="69">BF43-BG43-BH43</f>
        <v>6.7002635190968274E-2</v>
      </c>
      <c r="AZ43" s="105">
        <v>9.881672486400003</v>
      </c>
      <c r="BA43" s="105">
        <v>7.1139841344000017</v>
      </c>
      <c r="BB43" s="105">
        <v>2.7676883520000004</v>
      </c>
      <c r="BF43" s="34">
        <f t="shared" ref="BF43:BG55" si="70">AZ43*$BB$7*$BA$6</f>
        <v>10.375843859971685</v>
      </c>
      <c r="BG43" s="35">
        <f t="shared" si="70"/>
        <v>7.4697465132991159</v>
      </c>
      <c r="BH43" s="35">
        <f t="shared" ref="BH43:BH56" si="71">BB43*$BB$6</f>
        <v>2.8390947114816005</v>
      </c>
    </row>
    <row r="44" spans="1:60" ht="26.4" x14ac:dyDescent="0.25">
      <c r="A44" s="106" t="s">
        <v>69</v>
      </c>
      <c r="B44" s="71">
        <v>700</v>
      </c>
      <c r="C44" s="34">
        <v>0.23713000000000001</v>
      </c>
      <c r="D44" s="72">
        <v>701</v>
      </c>
      <c r="E44" s="35">
        <v>0.15</v>
      </c>
      <c r="F44" s="35">
        <v>6.1860000000000005E-2</v>
      </c>
      <c r="G44" s="35">
        <v>0.20620000000000002</v>
      </c>
      <c r="H44" s="73">
        <v>701</v>
      </c>
      <c r="I44" s="74">
        <v>0.15</v>
      </c>
      <c r="J44" s="74">
        <v>6.1860000000000005E-2</v>
      </c>
      <c r="K44" s="74">
        <v>0.20620000000000002</v>
      </c>
      <c r="L44" s="75">
        <v>701</v>
      </c>
      <c r="M44" s="76">
        <v>0.15</v>
      </c>
      <c r="N44" s="76">
        <v>6.1860000000000005E-2</v>
      </c>
      <c r="O44" s="76">
        <v>0.20620000000000002</v>
      </c>
      <c r="P44" s="71">
        <v>700</v>
      </c>
      <c r="Q44" s="34">
        <f t="shared" si="60"/>
        <v>0.250734812064</v>
      </c>
      <c r="R44" s="72">
        <v>701</v>
      </c>
      <c r="S44" s="35">
        <f t="shared" si="61"/>
        <v>0.15262118995200002</v>
      </c>
      <c r="T44" s="35">
        <f t="shared" si="62"/>
        <v>6.5409081408000017E-2</v>
      </c>
      <c r="U44" s="35">
        <f t="shared" si="63"/>
        <v>0.21803027136000006</v>
      </c>
      <c r="V44" s="36"/>
      <c r="W44" s="36"/>
      <c r="X44" s="36"/>
      <c r="Y44" s="79"/>
      <c r="Z44" s="80">
        <v>700</v>
      </c>
      <c r="AA44" s="34">
        <f t="shared" si="64"/>
        <v>0.25261532315448004</v>
      </c>
      <c r="AB44" s="72">
        <v>701</v>
      </c>
      <c r="AC44" s="35">
        <f t="shared" si="65"/>
        <v>0.15376584887664002</v>
      </c>
      <c r="AD44" s="35">
        <f t="shared" si="65"/>
        <v>6.5899649518560019E-2</v>
      </c>
      <c r="AE44" s="35">
        <f t="shared" si="66"/>
        <v>0.21966549839520005</v>
      </c>
      <c r="AF44" s="36"/>
      <c r="AG44" s="36"/>
      <c r="AH44" s="96"/>
      <c r="AI44" s="80">
        <v>700</v>
      </c>
      <c r="AJ44" s="34">
        <f t="shared" si="13"/>
        <v>0.25582353775854194</v>
      </c>
      <c r="AK44" s="72">
        <v>701</v>
      </c>
      <c r="AL44" s="92">
        <v>700</v>
      </c>
      <c r="AM44" s="97">
        <f t="shared" si="67"/>
        <v>0.25027956148954511</v>
      </c>
      <c r="AN44" s="98">
        <v>0.22673657506744571</v>
      </c>
      <c r="AO44" s="34" t="e">
        <f>#REF!+BH44</f>
        <v>#REF!</v>
      </c>
      <c r="AP44" s="99">
        <v>701</v>
      </c>
      <c r="AQ44" s="100">
        <f t="shared" si="58"/>
        <v>0.1741075210362053</v>
      </c>
      <c r="AR44" s="100">
        <f t="shared" si="58"/>
        <v>7.4415826937612159E-2</v>
      </c>
      <c r="AS44" s="126">
        <v>700</v>
      </c>
      <c r="AT44" s="95">
        <f t="shared" si="68"/>
        <v>-1.7371053568028261E-3</v>
      </c>
      <c r="AU44" s="127"/>
      <c r="AV44" s="102">
        <v>0.16348800000000002</v>
      </c>
      <c r="AW44" s="103">
        <v>7.1526000000000006E-2</v>
      </c>
      <c r="AX44" s="103">
        <v>0.23501400000000003</v>
      </c>
      <c r="AY44" s="104">
        <f t="shared" si="69"/>
        <v>1.73710535680284E-3</v>
      </c>
      <c r="AZ44" s="105">
        <v>0.23576604480000005</v>
      </c>
      <c r="BA44" s="105">
        <v>0.16401116160000004</v>
      </c>
      <c r="BB44" s="105">
        <v>7.1754883200000008E-2</v>
      </c>
      <c r="BF44" s="34">
        <f t="shared" si="70"/>
        <v>0.24755644064247789</v>
      </c>
      <c r="BG44" s="35">
        <f t="shared" si="70"/>
        <v>0.17221317609911505</v>
      </c>
      <c r="BH44" s="35">
        <f t="shared" si="71"/>
        <v>7.3606159186560008E-2</v>
      </c>
    </row>
    <row r="45" spans="1:60" x14ac:dyDescent="0.25">
      <c r="A45" s="106" t="s">
        <v>70</v>
      </c>
      <c r="B45" s="71">
        <v>705</v>
      </c>
      <c r="C45" s="34">
        <v>1.9073500000000001</v>
      </c>
      <c r="D45" s="72">
        <v>706</v>
      </c>
      <c r="E45" s="35">
        <v>1.335145</v>
      </c>
      <c r="F45" s="35">
        <v>0.57220499999999996</v>
      </c>
      <c r="G45" s="35">
        <v>1.9073500000000001</v>
      </c>
      <c r="H45" s="73">
        <v>706</v>
      </c>
      <c r="I45" s="74">
        <v>1.335145</v>
      </c>
      <c r="J45" s="74">
        <v>0.57220499999999996</v>
      </c>
      <c r="K45" s="74">
        <v>1.9073500000000001</v>
      </c>
      <c r="L45" s="75">
        <v>706</v>
      </c>
      <c r="M45" s="76">
        <v>1.335145</v>
      </c>
      <c r="N45" s="76">
        <v>0.57220499999999996</v>
      </c>
      <c r="O45" s="76">
        <v>1.9073500000000001</v>
      </c>
      <c r="P45" s="71">
        <v>705</v>
      </c>
      <c r="Q45" s="34">
        <f t="shared" si="60"/>
        <v>2.0167800100800002</v>
      </c>
      <c r="R45" s="72">
        <v>706</v>
      </c>
      <c r="S45" s="35">
        <f t="shared" si="61"/>
        <v>1.411746007056</v>
      </c>
      <c r="T45" s="35">
        <f t="shared" si="62"/>
        <v>0.60503400302400001</v>
      </c>
      <c r="U45" s="35">
        <f t="shared" si="63"/>
        <v>2.0167800100800002</v>
      </c>
      <c r="V45" s="36"/>
      <c r="W45" s="36"/>
      <c r="X45" s="36"/>
      <c r="Y45" s="79"/>
      <c r="Z45" s="80">
        <v>705</v>
      </c>
      <c r="AA45" s="34">
        <f t="shared" si="64"/>
        <v>2.0319058601556002</v>
      </c>
      <c r="AB45" s="72">
        <v>706</v>
      </c>
      <c r="AC45" s="35">
        <f t="shared" si="65"/>
        <v>1.42233410210892</v>
      </c>
      <c r="AD45" s="35">
        <f t="shared" si="65"/>
        <v>0.60957175804668007</v>
      </c>
      <c r="AE45" s="35">
        <f t="shared" si="66"/>
        <v>2.0319058601556002</v>
      </c>
      <c r="AF45" s="36"/>
      <c r="AG45" s="36"/>
      <c r="AH45" s="96"/>
      <c r="AI45" s="80">
        <v>705</v>
      </c>
      <c r="AJ45" s="34">
        <f t="shared" si="13"/>
        <v>2.0577110645795762</v>
      </c>
      <c r="AK45" s="72">
        <v>706</v>
      </c>
      <c r="AL45" s="92">
        <v>705</v>
      </c>
      <c r="AM45" s="97">
        <f t="shared" si="67"/>
        <v>2.2851612136001944</v>
      </c>
      <c r="AN45" s="98">
        <v>2.0577110645795758</v>
      </c>
      <c r="AO45" s="34"/>
      <c r="AP45" s="99">
        <v>706</v>
      </c>
      <c r="AQ45" s="100">
        <f t="shared" si="58"/>
        <v>1.599612849520136</v>
      </c>
      <c r="AR45" s="100">
        <f t="shared" si="58"/>
        <v>0.66974244243850944</v>
      </c>
      <c r="AS45" s="128"/>
      <c r="AT45" s="95">
        <f t="shared" si="68"/>
        <v>-1.5633948211225324E-2</v>
      </c>
      <c r="AU45" s="128"/>
      <c r="AV45" s="102">
        <v>1.502046</v>
      </c>
      <c r="AW45" s="103">
        <v>0.64373400000000003</v>
      </c>
      <c r="AX45" s="103">
        <v>2.1457800000000002</v>
      </c>
      <c r="AY45" s="104">
        <f t="shared" si="69"/>
        <v>1.5633948211225435E-2</v>
      </c>
      <c r="AZ45" s="105">
        <v>2.152646496</v>
      </c>
      <c r="BA45" s="105">
        <v>1.5068525472000001</v>
      </c>
      <c r="BB45" s="105">
        <v>0.64579394880000007</v>
      </c>
      <c r="BF45" s="34">
        <f t="shared" si="70"/>
        <v>2.2602979363008848</v>
      </c>
      <c r="BG45" s="35">
        <f t="shared" si="70"/>
        <v>1.5822085554106193</v>
      </c>
      <c r="BH45" s="35">
        <f t="shared" si="71"/>
        <v>0.66245543267904006</v>
      </c>
    </row>
    <row r="46" spans="1:60" x14ac:dyDescent="0.25">
      <c r="A46" s="106" t="s">
        <v>71</v>
      </c>
      <c r="B46" s="71">
        <v>712</v>
      </c>
      <c r="C46" s="34">
        <v>3.4950900000000003</v>
      </c>
      <c r="D46" s="72">
        <v>713</v>
      </c>
      <c r="E46" s="35">
        <v>1.6454759999999997</v>
      </c>
      <c r="F46" s="35">
        <v>0.7</v>
      </c>
      <c r="G46" s="35">
        <v>2.3506799999999997</v>
      </c>
      <c r="H46" s="73">
        <v>713</v>
      </c>
      <c r="I46" s="74">
        <v>1.6454759999999997</v>
      </c>
      <c r="J46" s="74">
        <v>0.7</v>
      </c>
      <c r="K46" s="74">
        <v>2.3506799999999997</v>
      </c>
      <c r="L46" s="75">
        <v>713</v>
      </c>
      <c r="M46" s="76">
        <v>1.6454759999999997</v>
      </c>
      <c r="N46" s="76">
        <v>0.7</v>
      </c>
      <c r="O46" s="76">
        <v>2.3506799999999997</v>
      </c>
      <c r="P46" s="71">
        <v>712</v>
      </c>
      <c r="Q46" s="34">
        <f t="shared" si="60"/>
        <v>3.6956130995520007</v>
      </c>
      <c r="R46" s="72">
        <v>713</v>
      </c>
      <c r="S46" s="35">
        <f t="shared" si="61"/>
        <v>1.7398815654527997</v>
      </c>
      <c r="T46" s="35">
        <f t="shared" si="62"/>
        <v>0.74566352805119995</v>
      </c>
      <c r="U46" s="35">
        <f t="shared" si="63"/>
        <v>2.4855450935039998</v>
      </c>
      <c r="V46" s="36"/>
      <c r="W46" s="36"/>
      <c r="X46" s="36"/>
      <c r="Y46" s="79"/>
      <c r="Z46" s="80">
        <v>712</v>
      </c>
      <c r="AA46" s="34">
        <f t="shared" si="64"/>
        <v>3.7233301977986408</v>
      </c>
      <c r="AB46" s="72">
        <v>713</v>
      </c>
      <c r="AC46" s="35">
        <f t="shared" si="65"/>
        <v>1.7529306771936959</v>
      </c>
      <c r="AD46" s="35">
        <f t="shared" si="65"/>
        <v>0.75125600451158403</v>
      </c>
      <c r="AE46" s="35">
        <f t="shared" si="66"/>
        <v>2.50418668170528</v>
      </c>
      <c r="AF46" s="36"/>
      <c r="AG46" s="36"/>
      <c r="AH46" s="96"/>
      <c r="AI46" s="80">
        <v>712</v>
      </c>
      <c r="AJ46" s="34">
        <f t="shared" si="13"/>
        <v>3.7706164913106832</v>
      </c>
      <c r="AK46" s="72">
        <v>713</v>
      </c>
      <c r="AL46" s="92">
        <v>712</v>
      </c>
      <c r="AM46" s="97">
        <f t="shared" si="67"/>
        <v>3.0033547378745413</v>
      </c>
      <c r="AN46" s="98">
        <v>2.7135091422423425</v>
      </c>
      <c r="AO46" s="34"/>
      <c r="AP46" s="99">
        <v>713</v>
      </c>
      <c r="AQ46" s="100">
        <f t="shared" si="58"/>
        <v>2.1654622928878031</v>
      </c>
      <c r="AR46" s="100">
        <f t="shared" si="58"/>
        <v>0.8185740963137339</v>
      </c>
      <c r="AS46" s="128"/>
      <c r="AT46" s="95">
        <f t="shared" si="68"/>
        <v>-1.9108158924831198E-2</v>
      </c>
      <c r="AU46" s="128"/>
      <c r="AV46" s="102">
        <v>2.033382</v>
      </c>
      <c r="AW46" s="103">
        <v>0.7867860000000001</v>
      </c>
      <c r="AX46" s="103">
        <v>2.8201679999999998</v>
      </c>
      <c r="AY46" s="104">
        <f t="shared" si="69"/>
        <v>1.9108158924831087E-2</v>
      </c>
      <c r="AZ46" s="105">
        <v>2.8291925376</v>
      </c>
      <c r="BA46" s="105">
        <v>2.0398888224</v>
      </c>
      <c r="BB46" s="105">
        <v>0.7893037152000002</v>
      </c>
      <c r="BF46" s="34">
        <f t="shared" si="70"/>
        <v>2.9706772877097345</v>
      </c>
      <c r="BG46" s="35">
        <f t="shared" si="70"/>
        <v>2.1419013777327431</v>
      </c>
      <c r="BH46" s="35">
        <f t="shared" si="71"/>
        <v>0.80966775105216027</v>
      </c>
    </row>
    <row r="47" spans="1:60" x14ac:dyDescent="0.25">
      <c r="A47" s="106" t="s">
        <v>72</v>
      </c>
      <c r="B47" s="71">
        <v>715</v>
      </c>
      <c r="C47" s="34">
        <v>3.4950900000000003</v>
      </c>
      <c r="D47" s="72">
        <v>716</v>
      </c>
      <c r="E47" s="35">
        <v>1.6454759999999997</v>
      </c>
      <c r="F47" s="35">
        <v>0.7</v>
      </c>
      <c r="G47" s="35">
        <v>2.3506799999999997</v>
      </c>
      <c r="H47" s="73">
        <v>716</v>
      </c>
      <c r="I47" s="74">
        <v>1.6454759999999997</v>
      </c>
      <c r="J47" s="74">
        <v>0.7</v>
      </c>
      <c r="K47" s="74">
        <v>2.3506799999999997</v>
      </c>
      <c r="L47" s="75">
        <v>716</v>
      </c>
      <c r="M47" s="76">
        <v>1.6454759999999997</v>
      </c>
      <c r="N47" s="76">
        <v>0.7</v>
      </c>
      <c r="O47" s="76">
        <v>2.3506799999999997</v>
      </c>
      <c r="P47" s="71">
        <v>715</v>
      </c>
      <c r="Q47" s="34">
        <f t="shared" si="60"/>
        <v>3.6956130995520007</v>
      </c>
      <c r="R47" s="72">
        <v>716</v>
      </c>
      <c r="S47" s="35">
        <f t="shared" si="61"/>
        <v>1.7398815654527997</v>
      </c>
      <c r="T47" s="35">
        <f t="shared" si="62"/>
        <v>0.74566352805119995</v>
      </c>
      <c r="U47" s="35">
        <f t="shared" si="63"/>
        <v>2.4855450935039998</v>
      </c>
      <c r="V47" s="36"/>
      <c r="W47" s="36"/>
      <c r="X47" s="36"/>
      <c r="Y47" s="79"/>
      <c r="Z47" s="80">
        <v>715</v>
      </c>
      <c r="AA47" s="34">
        <f t="shared" si="64"/>
        <v>3.7233301977986408</v>
      </c>
      <c r="AB47" s="72">
        <v>716</v>
      </c>
      <c r="AC47" s="35">
        <f t="shared" si="65"/>
        <v>1.7529306771936959</v>
      </c>
      <c r="AD47" s="35">
        <f t="shared" si="65"/>
        <v>0.75125600451158403</v>
      </c>
      <c r="AE47" s="35">
        <f t="shared" si="66"/>
        <v>2.50418668170528</v>
      </c>
      <c r="AF47" s="36"/>
      <c r="AG47" s="36"/>
      <c r="AH47" s="96"/>
      <c r="AI47" s="80">
        <v>715</v>
      </c>
      <c r="AJ47" s="34">
        <f t="shared" si="13"/>
        <v>3.7706164913106832</v>
      </c>
      <c r="AK47" s="72">
        <v>716</v>
      </c>
      <c r="AL47" s="92">
        <v>715</v>
      </c>
      <c r="AM47" s="97">
        <f t="shared" si="67"/>
        <v>3.0033547378745413</v>
      </c>
      <c r="AN47" s="98">
        <v>2.7135091422423425</v>
      </c>
      <c r="AO47" s="34"/>
      <c r="AP47" s="99">
        <v>716</v>
      </c>
      <c r="AQ47" s="100">
        <f t="shared" si="58"/>
        <v>2.1654622928878031</v>
      </c>
      <c r="AR47" s="100">
        <f t="shared" si="58"/>
        <v>0.8185740963137339</v>
      </c>
      <c r="AS47" s="128"/>
      <c r="AT47" s="95">
        <f t="shared" si="68"/>
        <v>-1.9108158924831198E-2</v>
      </c>
      <c r="AU47" s="128"/>
      <c r="AV47" s="102">
        <v>2.033382</v>
      </c>
      <c r="AW47" s="103">
        <v>0.7867860000000001</v>
      </c>
      <c r="AX47" s="103">
        <v>2.8201679999999998</v>
      </c>
      <c r="AY47" s="104">
        <f t="shared" si="69"/>
        <v>1.9108158924831087E-2</v>
      </c>
      <c r="AZ47" s="105">
        <v>2.8291925376</v>
      </c>
      <c r="BA47" s="105">
        <v>2.0398888224</v>
      </c>
      <c r="BB47" s="105">
        <v>0.7893037152000002</v>
      </c>
      <c r="BF47" s="34">
        <f t="shared" si="70"/>
        <v>2.9706772877097345</v>
      </c>
      <c r="BG47" s="35">
        <f t="shared" si="70"/>
        <v>2.1419013777327431</v>
      </c>
      <c r="BH47" s="35">
        <f t="shared" si="71"/>
        <v>0.80966775105216027</v>
      </c>
    </row>
    <row r="48" spans="1:60" x14ac:dyDescent="0.25">
      <c r="A48" s="106" t="s">
        <v>73</v>
      </c>
      <c r="B48" s="71">
        <v>730</v>
      </c>
      <c r="C48" s="34">
        <v>6.52623</v>
      </c>
      <c r="D48" s="72">
        <v>731</v>
      </c>
      <c r="E48" s="35">
        <v>3.0455739999999998</v>
      </c>
      <c r="F48" s="35">
        <v>1.3</v>
      </c>
      <c r="G48" s="35">
        <v>4.3508199999999997</v>
      </c>
      <c r="H48" s="73">
        <v>731</v>
      </c>
      <c r="I48" s="74">
        <v>3.0455739999999998</v>
      </c>
      <c r="J48" s="74">
        <v>1.3</v>
      </c>
      <c r="K48" s="74">
        <v>4.3508199999999997</v>
      </c>
      <c r="L48" s="75">
        <v>731</v>
      </c>
      <c r="M48" s="76">
        <v>3.0455739999999998</v>
      </c>
      <c r="N48" s="76">
        <v>1.3</v>
      </c>
      <c r="O48" s="76">
        <v>4.3508199999999997</v>
      </c>
      <c r="P48" s="71">
        <v>730</v>
      </c>
      <c r="Q48" s="34">
        <f t="shared" si="60"/>
        <v>6.9006580885440005</v>
      </c>
      <c r="R48" s="72">
        <v>731</v>
      </c>
      <c r="S48" s="35">
        <f t="shared" si="61"/>
        <v>3.2203071079872001</v>
      </c>
      <c r="T48" s="35">
        <f t="shared" si="62"/>
        <v>1.3801316177088001</v>
      </c>
      <c r="U48" s="35">
        <f t="shared" si="63"/>
        <v>4.6004387256960007</v>
      </c>
      <c r="V48" s="36"/>
      <c r="W48" s="36"/>
      <c r="X48" s="36"/>
      <c r="Y48" s="79"/>
      <c r="Z48" s="80">
        <v>730</v>
      </c>
      <c r="AA48" s="34">
        <f t="shared" si="64"/>
        <v>6.9524130242080808</v>
      </c>
      <c r="AB48" s="72">
        <v>731</v>
      </c>
      <c r="AC48" s="35">
        <f t="shared" si="65"/>
        <v>3.2444594112971044</v>
      </c>
      <c r="AD48" s="35">
        <f t="shared" si="65"/>
        <v>1.3904826048416161</v>
      </c>
      <c r="AE48" s="35">
        <f t="shared" si="66"/>
        <v>4.6349420161387203</v>
      </c>
      <c r="AF48" s="36"/>
      <c r="AG48" s="36"/>
      <c r="AH48" s="96"/>
      <c r="AI48" s="80">
        <v>730</v>
      </c>
      <c r="AJ48" s="34">
        <f t="shared" si="13"/>
        <v>7.0407086696155226</v>
      </c>
      <c r="AK48" s="72">
        <v>731</v>
      </c>
      <c r="AL48" s="92">
        <v>730</v>
      </c>
      <c r="AM48" s="97">
        <f t="shared" si="67"/>
        <v>5.5605589530938069</v>
      </c>
      <c r="AN48" s="98">
        <v>5.0223721843257403</v>
      </c>
      <c r="AO48" s="34"/>
      <c r="AP48" s="99">
        <v>731</v>
      </c>
      <c r="AQ48" s="100">
        <f t="shared" si="58"/>
        <v>4.0044729838327218</v>
      </c>
      <c r="AR48" s="100">
        <f t="shared" si="58"/>
        <v>1.5202090360112199</v>
      </c>
      <c r="AS48" s="128"/>
      <c r="AT48" s="95">
        <f t="shared" si="68"/>
        <v>-3.5486580860400352E-2</v>
      </c>
      <c r="AU48" s="128"/>
      <c r="AV48" s="102">
        <v>3.7602240000000005</v>
      </c>
      <c r="AW48" s="103">
        <v>1.461174</v>
      </c>
      <c r="AX48" s="103">
        <v>5.2213980000000006</v>
      </c>
      <c r="AY48" s="104">
        <f t="shared" si="69"/>
        <v>3.5486580860400796E-2</v>
      </c>
      <c r="AZ48" s="105">
        <v>5.2381064736000011</v>
      </c>
      <c r="BA48" s="105">
        <v>3.7722567168000007</v>
      </c>
      <c r="BB48" s="105">
        <v>1.4658497568000002</v>
      </c>
      <c r="BF48" s="34">
        <f t="shared" si="70"/>
        <v>5.5000583116654873</v>
      </c>
      <c r="BG48" s="35">
        <f t="shared" si="70"/>
        <v>3.9609030502796463</v>
      </c>
      <c r="BH48" s="35">
        <f t="shared" si="71"/>
        <v>1.5036686805254402</v>
      </c>
    </row>
    <row r="49" spans="1:60" x14ac:dyDescent="0.25">
      <c r="A49" s="106" t="s">
        <v>74</v>
      </c>
      <c r="B49" s="71">
        <v>750</v>
      </c>
      <c r="C49" s="34">
        <v>6.5880899999999993</v>
      </c>
      <c r="D49" s="72">
        <v>751</v>
      </c>
      <c r="E49" s="35">
        <v>4.6116629999999992</v>
      </c>
      <c r="F49" s="35">
        <v>1.9764269999999997</v>
      </c>
      <c r="G49" s="35">
        <v>6.5880899999999993</v>
      </c>
      <c r="H49" s="73">
        <v>751</v>
      </c>
      <c r="I49" s="74">
        <v>4.6116629999999992</v>
      </c>
      <c r="J49" s="74">
        <v>1.9764269999999997</v>
      </c>
      <c r="K49" s="74">
        <v>6.5880899999999993</v>
      </c>
      <c r="L49" s="75">
        <v>751</v>
      </c>
      <c r="M49" s="76">
        <v>4.6116629999999992</v>
      </c>
      <c r="N49" s="76">
        <v>1.9764269999999997</v>
      </c>
      <c r="O49" s="76">
        <v>6.5880899999999993</v>
      </c>
      <c r="P49" s="71">
        <v>750</v>
      </c>
      <c r="Q49" s="34">
        <f t="shared" si="60"/>
        <v>6.9660671699519998</v>
      </c>
      <c r="R49" s="72">
        <v>751</v>
      </c>
      <c r="S49" s="35">
        <f t="shared" si="61"/>
        <v>4.8762470189663993</v>
      </c>
      <c r="T49" s="35">
        <f t="shared" si="62"/>
        <v>2.0898201509856</v>
      </c>
      <c r="U49" s="35">
        <f t="shared" si="63"/>
        <v>6.9660671699519998</v>
      </c>
      <c r="V49" s="36"/>
      <c r="W49" s="36"/>
      <c r="X49" s="36"/>
      <c r="Y49" s="79"/>
      <c r="Z49" s="80">
        <v>750</v>
      </c>
      <c r="AA49" s="34">
        <f t="shared" si="64"/>
        <v>7.0183126737266406</v>
      </c>
      <c r="AB49" s="72">
        <v>751</v>
      </c>
      <c r="AC49" s="35">
        <f t="shared" si="65"/>
        <v>4.9128188716086481</v>
      </c>
      <c r="AD49" s="35">
        <f t="shared" si="65"/>
        <v>2.1054938021179921</v>
      </c>
      <c r="AE49" s="35">
        <f t="shared" si="66"/>
        <v>7.0183126737266406</v>
      </c>
      <c r="AF49" s="36"/>
      <c r="AG49" s="36"/>
      <c r="AH49" s="96"/>
      <c r="AI49" s="80">
        <v>750</v>
      </c>
      <c r="AJ49" s="34">
        <f t="shared" si="13"/>
        <v>7.1074452446829683</v>
      </c>
      <c r="AK49" s="72">
        <v>751</v>
      </c>
      <c r="AL49" s="92">
        <v>750</v>
      </c>
      <c r="AM49" s="97">
        <f t="shared" si="67"/>
        <v>7.8674836068235265</v>
      </c>
      <c r="AN49" s="98">
        <v>7.1074452446829675</v>
      </c>
      <c r="AO49" s="34"/>
      <c r="AP49" s="99">
        <v>751</v>
      </c>
      <c r="AQ49" s="100">
        <f t="shared" si="58"/>
        <v>5.5061503527699918</v>
      </c>
      <c r="AR49" s="100">
        <f t="shared" si="58"/>
        <v>2.3068906350659772</v>
      </c>
      <c r="AS49" s="128"/>
      <c r="AT49" s="95">
        <f t="shared" si="68"/>
        <v>-5.3850266060887719E-2</v>
      </c>
      <c r="AU49" s="128"/>
      <c r="AV49" s="102">
        <v>5.1703079999999995</v>
      </c>
      <c r="AW49" s="103">
        <v>2.2173060000000002</v>
      </c>
      <c r="AX49" s="103">
        <v>7.387614000000001</v>
      </c>
      <c r="AY49" s="104">
        <f t="shared" si="69"/>
        <v>5.3850266060887275E-2</v>
      </c>
      <c r="AZ49" s="105">
        <v>7.4112543648000013</v>
      </c>
      <c r="BA49" s="105">
        <v>5.1868529855999999</v>
      </c>
      <c r="BB49" s="105">
        <v>2.2244013792000006</v>
      </c>
      <c r="BF49" s="34">
        <f t="shared" si="70"/>
        <v>7.7818828949787608</v>
      </c>
      <c r="BG49" s="35">
        <f t="shared" si="70"/>
        <v>5.4462416941345131</v>
      </c>
      <c r="BH49" s="35">
        <f t="shared" si="71"/>
        <v>2.2817909347833605</v>
      </c>
    </row>
    <row r="50" spans="1:60" x14ac:dyDescent="0.25">
      <c r="A50" s="106" t="s">
        <v>75</v>
      </c>
      <c r="B50" s="71">
        <v>760</v>
      </c>
      <c r="C50" s="34">
        <v>2.0619999999999999E-2</v>
      </c>
      <c r="D50" s="72">
        <v>761</v>
      </c>
      <c r="E50" s="129">
        <v>7.2169999999999995E-3</v>
      </c>
      <c r="F50" s="129">
        <v>3.0929999999999998E-3</v>
      </c>
      <c r="G50" s="35">
        <v>1.031E-2</v>
      </c>
      <c r="H50" s="73">
        <v>761</v>
      </c>
      <c r="I50" s="130">
        <v>7.2169999999999995E-3</v>
      </c>
      <c r="J50" s="130">
        <v>3.0929999999999998E-3</v>
      </c>
      <c r="K50" s="74">
        <v>1.031E-2</v>
      </c>
      <c r="L50" s="75">
        <v>761</v>
      </c>
      <c r="M50" s="131">
        <v>7.2169999999999995E-3</v>
      </c>
      <c r="N50" s="131">
        <v>3.0929999999999998E-3</v>
      </c>
      <c r="O50" s="76">
        <v>1.031E-2</v>
      </c>
      <c r="P50" s="71">
        <v>760</v>
      </c>
      <c r="Q50" s="34">
        <f t="shared" si="60"/>
        <v>2.1803027136000002E-2</v>
      </c>
      <c r="R50" s="72">
        <v>761</v>
      </c>
      <c r="S50" s="129">
        <f t="shared" si="61"/>
        <v>7.6310594976000002E-3</v>
      </c>
      <c r="T50" s="129">
        <f t="shared" si="62"/>
        <v>3.2704540704000004E-3</v>
      </c>
      <c r="U50" s="35">
        <f t="shared" si="63"/>
        <v>1.0901513568000001E-2</v>
      </c>
      <c r="V50" s="36"/>
      <c r="W50" s="36"/>
      <c r="X50" s="36"/>
      <c r="Y50" s="79"/>
      <c r="Z50" s="80">
        <v>760</v>
      </c>
      <c r="AA50" s="119">
        <f t="shared" si="64"/>
        <v>2.1966549839520004E-2</v>
      </c>
      <c r="AB50" s="72">
        <v>761</v>
      </c>
      <c r="AC50" s="114">
        <f t="shared" si="65"/>
        <v>7.6882924438320009E-3</v>
      </c>
      <c r="AD50" s="114">
        <f t="shared" si="65"/>
        <v>3.2949824759280007E-3</v>
      </c>
      <c r="AE50" s="114">
        <f t="shared" si="66"/>
        <v>1.0983274919760002E-2</v>
      </c>
      <c r="AF50" s="36"/>
      <c r="AG50" s="36"/>
      <c r="AH50" s="96"/>
      <c r="AI50" s="80">
        <v>760</v>
      </c>
      <c r="AJ50" s="119">
        <f t="shared" si="13"/>
        <v>2.2245525022481907E-2</v>
      </c>
      <c r="AK50" s="72">
        <v>761</v>
      </c>
      <c r="AL50" s="92">
        <v>760</v>
      </c>
      <c r="AM50" s="120">
        <f t="shared" si="67"/>
        <v>1.0881720064762831E-2</v>
      </c>
      <c r="AN50" s="98">
        <v>1.190135588702782E-2</v>
      </c>
      <c r="AO50" s="34"/>
      <c r="AP50" s="99">
        <v>761</v>
      </c>
      <c r="AQ50" s="121">
        <f t="shared" si="58"/>
        <v>9.4670964563436603E-3</v>
      </c>
      <c r="AR50" s="121">
        <f t="shared" si="58"/>
        <v>3.6144830226840191E-3</v>
      </c>
      <c r="AS50" s="128"/>
      <c r="AT50" s="95">
        <f t="shared" si="68"/>
        <v>2.1759242475418872E-3</v>
      </c>
      <c r="AU50" s="128"/>
      <c r="AV50" s="102">
        <v>8.8896599999999989E-3</v>
      </c>
      <c r="AW50" s="122">
        <v>3.4741199999999998E-3</v>
      </c>
      <c r="AX50" s="122">
        <v>1.0218000000000001E-2</v>
      </c>
      <c r="AY50" s="104">
        <f t="shared" si="69"/>
        <v>-2.1759242475418881E-3</v>
      </c>
      <c r="AZ50" s="123">
        <v>1.0250697600000002E-2</v>
      </c>
      <c r="BA50" s="123">
        <v>8.9181069120000001E-3</v>
      </c>
      <c r="BB50" s="123">
        <v>3.4852371840000001E-3</v>
      </c>
      <c r="BF50" s="119">
        <f t="shared" si="70"/>
        <v>1.076332350619469E-2</v>
      </c>
      <c r="BG50" s="114">
        <f t="shared" si="70"/>
        <v>9.3640914503893783E-3</v>
      </c>
      <c r="BH50" s="114">
        <f t="shared" si="71"/>
        <v>3.5751563033472001E-3</v>
      </c>
    </row>
    <row r="51" spans="1:60" x14ac:dyDescent="0.25">
      <c r="A51" s="106" t="s">
        <v>76</v>
      </c>
      <c r="B51" s="71">
        <v>770</v>
      </c>
      <c r="C51" s="34">
        <v>4.2477200000000002</v>
      </c>
      <c r="D51" s="72">
        <v>771</v>
      </c>
      <c r="E51" s="35">
        <v>2.23</v>
      </c>
      <c r="F51" s="35">
        <v>0.95264399999999994</v>
      </c>
      <c r="G51" s="35">
        <v>3.1754799999999999</v>
      </c>
      <c r="H51" s="73">
        <v>771</v>
      </c>
      <c r="I51" s="74">
        <v>2.23</v>
      </c>
      <c r="J51" s="74">
        <v>0.95264399999999994</v>
      </c>
      <c r="K51" s="74">
        <v>3.1754799999999999</v>
      </c>
      <c r="L51" s="75">
        <v>771</v>
      </c>
      <c r="M51" s="76">
        <v>2.23</v>
      </c>
      <c r="N51" s="76">
        <v>0.95264399999999994</v>
      </c>
      <c r="O51" s="76">
        <v>3.1754799999999999</v>
      </c>
      <c r="P51" s="71">
        <v>770</v>
      </c>
      <c r="Q51" s="34">
        <f t="shared" si="60"/>
        <v>4.4914235900160007</v>
      </c>
      <c r="R51" s="72">
        <v>771</v>
      </c>
      <c r="S51" s="35">
        <f t="shared" si="61"/>
        <v>2.3503663252607998</v>
      </c>
      <c r="T51" s="35">
        <f t="shared" si="62"/>
        <v>1.0072998536832001</v>
      </c>
      <c r="U51" s="35">
        <f t="shared" si="63"/>
        <v>3.3576661789440001</v>
      </c>
      <c r="V51" s="36"/>
      <c r="W51" s="36"/>
      <c r="X51" s="36"/>
      <c r="Y51" s="79"/>
      <c r="Z51" s="80">
        <v>770</v>
      </c>
      <c r="AA51" s="34">
        <f t="shared" si="64"/>
        <v>4.5251092669411213</v>
      </c>
      <c r="AB51" s="72">
        <v>771</v>
      </c>
      <c r="AC51" s="35">
        <f t="shared" si="65"/>
        <v>2.367994072700256</v>
      </c>
      <c r="AD51" s="35">
        <f t="shared" si="65"/>
        <v>1.0148546025858241</v>
      </c>
      <c r="AE51" s="35">
        <f t="shared" si="66"/>
        <v>3.38284867528608</v>
      </c>
      <c r="AF51" s="36"/>
      <c r="AG51" s="36"/>
      <c r="AH51" s="96"/>
      <c r="AI51" s="80">
        <v>770</v>
      </c>
      <c r="AJ51" s="34">
        <f t="shared" si="13"/>
        <v>4.5825781546312729</v>
      </c>
      <c r="AK51" s="72">
        <v>771</v>
      </c>
      <c r="AL51" s="92">
        <v>770</v>
      </c>
      <c r="AM51" s="97">
        <f t="shared" si="67"/>
        <v>4.058881584156536</v>
      </c>
      <c r="AN51" s="98">
        <v>3.6656176132045681</v>
      </c>
      <c r="AO51" s="34"/>
      <c r="AP51" s="99">
        <v>771</v>
      </c>
      <c r="AQ51" s="100">
        <f t="shared" si="58"/>
        <v>2.9163009773564386</v>
      </c>
      <c r="AR51" s="100">
        <f t="shared" si="58"/>
        <v>1.1162374040641827</v>
      </c>
      <c r="AS51" s="128"/>
      <c r="AT51" s="95">
        <f t="shared" si="68"/>
        <v>-2.6056580352042502E-2</v>
      </c>
      <c r="AU51" s="128"/>
      <c r="AV51" s="102">
        <v>2.7384240000000002</v>
      </c>
      <c r="AW51" s="103">
        <v>1.0728900000000001</v>
      </c>
      <c r="AX51" s="103">
        <v>3.8113140000000003</v>
      </c>
      <c r="AY51" s="104">
        <f t="shared" si="69"/>
        <v>2.605658035204228E-2</v>
      </c>
      <c r="AZ51" s="105">
        <v>3.8235102048000007</v>
      </c>
      <c r="BA51" s="105">
        <v>2.7471869568000002</v>
      </c>
      <c r="BB51" s="105">
        <v>1.0763232480000002</v>
      </c>
      <c r="BF51" s="34">
        <f t="shared" si="70"/>
        <v>4.0147196678106196</v>
      </c>
      <c r="BG51" s="35">
        <f t="shared" si="70"/>
        <v>2.884570699660177</v>
      </c>
      <c r="BH51" s="35">
        <f t="shared" si="71"/>
        <v>1.1040923877984004</v>
      </c>
    </row>
    <row r="52" spans="1:60" x14ac:dyDescent="0.25">
      <c r="A52" s="106" t="s">
        <v>77</v>
      </c>
      <c r="B52" s="71">
        <v>780</v>
      </c>
      <c r="C52" s="34">
        <v>0.36703599999999997</v>
      </c>
      <c r="D52" s="72">
        <v>782</v>
      </c>
      <c r="E52" s="129">
        <v>0.17499999999999999</v>
      </c>
      <c r="F52" s="129">
        <v>7.4999999999999997E-2</v>
      </c>
      <c r="G52" s="35">
        <v>0.24743999999999999</v>
      </c>
      <c r="H52" s="73">
        <v>782</v>
      </c>
      <c r="I52" s="130">
        <v>0.17499999999999999</v>
      </c>
      <c r="J52" s="130">
        <v>7.4999999999999997E-2</v>
      </c>
      <c r="K52" s="74">
        <v>0.24743999999999999</v>
      </c>
      <c r="L52" s="75">
        <v>782</v>
      </c>
      <c r="M52" s="131">
        <v>0.17499999999999999</v>
      </c>
      <c r="N52" s="131">
        <v>7.4999999999999997E-2</v>
      </c>
      <c r="O52" s="76">
        <v>0.24743999999999999</v>
      </c>
      <c r="P52" s="71">
        <v>780</v>
      </c>
      <c r="Q52" s="34">
        <f t="shared" si="60"/>
        <v>0.3880938830208</v>
      </c>
      <c r="R52" s="72">
        <v>782</v>
      </c>
      <c r="S52" s="35">
        <f t="shared" si="61"/>
        <v>0.18314542794239999</v>
      </c>
      <c r="T52" s="35">
        <f t="shared" si="62"/>
        <v>7.8490897689600006E-2</v>
      </c>
      <c r="U52" s="35">
        <f t="shared" si="63"/>
        <v>0.26163632563200001</v>
      </c>
      <c r="V52" s="36"/>
      <c r="W52" s="36"/>
      <c r="X52" s="36"/>
      <c r="Y52" s="79"/>
      <c r="Z52" s="80">
        <v>780</v>
      </c>
      <c r="AA52" s="34">
        <f t="shared" si="64"/>
        <v>0.39100458714345604</v>
      </c>
      <c r="AB52" s="72">
        <v>782</v>
      </c>
      <c r="AC52" s="35">
        <f t="shared" si="65"/>
        <v>0.18451901865196801</v>
      </c>
      <c r="AD52" s="35">
        <f t="shared" si="65"/>
        <v>7.9079579422272006E-2</v>
      </c>
      <c r="AE52" s="35">
        <f t="shared" si="66"/>
        <v>0.26359859807424002</v>
      </c>
      <c r="AF52" s="36"/>
      <c r="AG52" s="36"/>
      <c r="AH52" s="96"/>
      <c r="AI52" s="80">
        <v>780</v>
      </c>
      <c r="AJ52" s="34">
        <f t="shared" si="13"/>
        <v>0.39597034540017789</v>
      </c>
      <c r="AK52" s="72">
        <v>782</v>
      </c>
      <c r="AL52" s="92">
        <v>780</v>
      </c>
      <c r="AM52" s="97">
        <f t="shared" si="67"/>
        <v>0.31556988187812202</v>
      </c>
      <c r="AN52" s="98">
        <v>0.28563254128866772</v>
      </c>
      <c r="AO52" s="34"/>
      <c r="AP52" s="99">
        <v>782</v>
      </c>
      <c r="AQ52" s="100">
        <f t="shared" si="58"/>
        <v>0.22851612136001945</v>
      </c>
      <c r="AR52" s="100">
        <f t="shared" si="58"/>
        <v>8.5046659357271043E-2</v>
      </c>
      <c r="AS52" s="132"/>
      <c r="AT52" s="95">
        <f t="shared" si="68"/>
        <v>-1.9852632649174362E-3</v>
      </c>
      <c r="AU52" s="128"/>
      <c r="AV52" s="102">
        <v>0.21457799999999999</v>
      </c>
      <c r="AW52" s="103">
        <v>8.1744000000000011E-2</v>
      </c>
      <c r="AX52" s="103">
        <v>0.29632199999999997</v>
      </c>
      <c r="AY52" s="104">
        <f t="shared" si="69"/>
        <v>1.985263264917464E-3</v>
      </c>
      <c r="AZ52" s="105">
        <v>0.2972702304</v>
      </c>
      <c r="BA52" s="105">
        <v>0.21526464960000002</v>
      </c>
      <c r="BB52" s="105">
        <v>8.2005580800000019E-2</v>
      </c>
      <c r="BF52" s="34">
        <f t="shared" si="70"/>
        <v>0.31213638167964597</v>
      </c>
      <c r="BG52" s="35">
        <f t="shared" si="70"/>
        <v>0.22602979363008849</v>
      </c>
      <c r="BH52" s="35">
        <f t="shared" si="71"/>
        <v>8.4121324784640017E-2</v>
      </c>
    </row>
    <row r="53" spans="1:60" x14ac:dyDescent="0.25">
      <c r="A53" s="106" t="s">
        <v>78</v>
      </c>
      <c r="B53" s="71">
        <v>745</v>
      </c>
      <c r="C53" s="34">
        <v>0.12268899999999999</v>
      </c>
      <c r="D53" s="72">
        <v>746</v>
      </c>
      <c r="E53" s="114">
        <v>8.5800000000000001E-2</v>
      </c>
      <c r="F53" s="114">
        <v>3.6799999999999999E-2</v>
      </c>
      <c r="G53" s="35">
        <v>0.12268899999999999</v>
      </c>
      <c r="H53" s="73">
        <v>746</v>
      </c>
      <c r="I53" s="117">
        <v>8.5800000000000001E-2</v>
      </c>
      <c r="J53" s="117">
        <v>3.6806699999999998E-2</v>
      </c>
      <c r="K53" s="74">
        <v>0.12268899999999999</v>
      </c>
      <c r="L53" s="75">
        <v>746</v>
      </c>
      <c r="M53" s="118">
        <v>8.5800000000000001E-2</v>
      </c>
      <c r="N53" s="118">
        <v>3.6806699999999998E-2</v>
      </c>
      <c r="O53" s="76">
        <v>0.12268899999999999</v>
      </c>
      <c r="P53" s="71">
        <v>745</v>
      </c>
      <c r="Q53" s="34">
        <f t="shared" si="60"/>
        <v>0.12972801145919999</v>
      </c>
      <c r="R53" s="72">
        <v>746</v>
      </c>
      <c r="S53" s="35">
        <f t="shared" si="61"/>
        <v>9.0809608021439989E-2</v>
      </c>
      <c r="T53" s="35">
        <f t="shared" si="62"/>
        <v>3.8918403437759992E-2</v>
      </c>
      <c r="U53" s="35">
        <f t="shared" si="63"/>
        <v>0.12972801145919999</v>
      </c>
      <c r="V53" s="36"/>
      <c r="W53" s="36"/>
      <c r="X53" s="36"/>
      <c r="Y53" s="79"/>
      <c r="Z53" s="80">
        <v>745</v>
      </c>
      <c r="AA53" s="34">
        <f t="shared" si="64"/>
        <v>0.13070097154514398</v>
      </c>
      <c r="AB53" s="72">
        <v>746</v>
      </c>
      <c r="AC53" s="35">
        <f t="shared" si="65"/>
        <v>9.14906800816008E-2</v>
      </c>
      <c r="AD53" s="35">
        <f t="shared" si="65"/>
        <v>3.9210291463543191E-2</v>
      </c>
      <c r="AE53" s="35">
        <f t="shared" si="66"/>
        <v>0.13070097154514398</v>
      </c>
      <c r="AF53" s="36"/>
      <c r="AG53" s="36"/>
      <c r="AH53" s="96"/>
      <c r="AI53" s="80">
        <v>745</v>
      </c>
      <c r="AJ53" s="34">
        <f t="shared" si="13"/>
        <v>0.1323608738837673</v>
      </c>
      <c r="AK53" s="72">
        <v>746</v>
      </c>
      <c r="AL53" s="92">
        <v>745</v>
      </c>
      <c r="AM53" s="97">
        <f t="shared" si="67"/>
        <v>0.1414623608419168</v>
      </c>
      <c r="AN53" s="98">
        <v>0.22673657506744571</v>
      </c>
      <c r="AO53" s="34" t="e">
        <f>#REF!+BH53</f>
        <v>#REF!</v>
      </c>
      <c r="AP53" s="99">
        <v>746</v>
      </c>
      <c r="AQ53" s="100">
        <f t="shared" si="58"/>
        <v>9.7935480582865483E-2</v>
      </c>
      <c r="AR53" s="100">
        <f t="shared" si="58"/>
        <v>4.2523329678635521E-2</v>
      </c>
      <c r="AS53" s="126">
        <v>745</v>
      </c>
      <c r="AT53" s="95">
        <f t="shared" si="68"/>
        <v>-9.9263163245874586E-4</v>
      </c>
      <c r="AU53" s="127"/>
      <c r="AV53" s="133">
        <v>9.1962000000000002E-2</v>
      </c>
      <c r="AW53" s="103">
        <v>4.0872000000000006E-2</v>
      </c>
      <c r="AX53" s="103">
        <v>0.13283400000000001</v>
      </c>
      <c r="AY53" s="104">
        <f t="shared" si="69"/>
        <v>9.9263163245874586E-4</v>
      </c>
      <c r="AZ53" s="105">
        <v>0.13325906880000002</v>
      </c>
      <c r="BA53" s="105">
        <v>9.2256278400000016E-2</v>
      </c>
      <c r="BB53" s="105">
        <v>4.100279040000001E-2</v>
      </c>
      <c r="BF53" s="34">
        <f t="shared" si="70"/>
        <v>0.13992320558053098</v>
      </c>
      <c r="BG53" s="35">
        <f t="shared" si="70"/>
        <v>9.6869911555752225E-2</v>
      </c>
      <c r="BH53" s="35">
        <f t="shared" si="71"/>
        <v>4.2060662392320008E-2</v>
      </c>
    </row>
    <row r="54" spans="1:60" x14ac:dyDescent="0.25">
      <c r="A54" s="106" t="s">
        <v>79</v>
      </c>
      <c r="B54" s="71">
        <v>735</v>
      </c>
      <c r="C54" s="34">
        <v>5.6704999999999997</v>
      </c>
      <c r="D54" s="72">
        <v>736</v>
      </c>
      <c r="E54" s="35">
        <v>2.6630729999999998</v>
      </c>
      <c r="F54" s="35">
        <v>1.1413169999999999</v>
      </c>
      <c r="G54" s="35">
        <v>3.8043899999999997</v>
      </c>
      <c r="H54" s="73">
        <v>736</v>
      </c>
      <c r="I54" s="74">
        <v>2.6630729999999998</v>
      </c>
      <c r="J54" s="74">
        <v>1.1413169999999999</v>
      </c>
      <c r="K54" s="74">
        <v>3.8043899999999997</v>
      </c>
      <c r="L54" s="75">
        <v>736</v>
      </c>
      <c r="M54" s="76">
        <v>2.6630729999999998</v>
      </c>
      <c r="N54" s="76">
        <v>1.1413169999999999</v>
      </c>
      <c r="O54" s="76">
        <v>3.8043899999999997</v>
      </c>
      <c r="P54" s="71">
        <v>735</v>
      </c>
      <c r="Q54" s="34">
        <f t="shared" si="60"/>
        <v>5.9958324624000001</v>
      </c>
      <c r="R54" s="72">
        <v>736</v>
      </c>
      <c r="S54" s="35">
        <f t="shared" si="61"/>
        <v>2.8158609546143998</v>
      </c>
      <c r="T54" s="35">
        <f t="shared" si="62"/>
        <v>1.2067975519776</v>
      </c>
      <c r="U54" s="35">
        <f t="shared" si="63"/>
        <v>4.0226585065920002</v>
      </c>
      <c r="V54" s="36"/>
      <c r="W54" s="36"/>
      <c r="X54" s="36"/>
      <c r="Y54" s="79"/>
      <c r="Z54" s="80">
        <v>735</v>
      </c>
      <c r="AA54" s="34">
        <f t="shared" si="64"/>
        <v>6.0408012058680001</v>
      </c>
      <c r="AB54" s="72">
        <v>736</v>
      </c>
      <c r="AC54" s="35">
        <f t="shared" si="65"/>
        <v>2.8369799117740078</v>
      </c>
      <c r="AD54" s="35">
        <f t="shared" si="65"/>
        <v>1.2158485336174321</v>
      </c>
      <c r="AE54" s="35">
        <f t="shared" si="66"/>
        <v>4.05282844539144</v>
      </c>
      <c r="AF54" s="36"/>
      <c r="AG54" s="36"/>
      <c r="AH54" s="96"/>
      <c r="AI54" s="80">
        <v>735</v>
      </c>
      <c r="AJ54" s="34">
        <f t="shared" si="13"/>
        <v>6.1175193811825235</v>
      </c>
      <c r="AK54" s="72">
        <v>736</v>
      </c>
      <c r="AL54" s="92">
        <v>735</v>
      </c>
      <c r="AM54" s="97">
        <f t="shared" si="67"/>
        <v>6.2569890372386281</v>
      </c>
      <c r="AN54" s="98">
        <v>5.65</v>
      </c>
      <c r="AO54" s="34"/>
      <c r="AP54" s="99">
        <v>736</v>
      </c>
      <c r="AQ54" s="100">
        <f t="shared" ref="AQ54:AR56" si="72">BG54*$BH$3</f>
        <v>4.8967740291432751</v>
      </c>
      <c r="AR54" s="100">
        <f t="shared" si="72"/>
        <v>1.32885405245736</v>
      </c>
      <c r="AS54" s="128"/>
      <c r="AT54" s="95">
        <f t="shared" si="68"/>
        <v>-3.1019738514335593E-2</v>
      </c>
      <c r="AU54" s="128"/>
      <c r="AV54" s="102">
        <v>4.5981000000000005</v>
      </c>
      <c r="AW54" s="103">
        <v>1.27725</v>
      </c>
      <c r="AX54" s="103">
        <v>5.8753500000000001</v>
      </c>
      <c r="AY54" s="104">
        <f t="shared" si="69"/>
        <v>3.1019738514335815E-2</v>
      </c>
      <c r="AZ54" s="105">
        <v>5.894151120000001</v>
      </c>
      <c r="BA54" s="105">
        <v>4.6128139200000007</v>
      </c>
      <c r="BB54" s="105">
        <v>1.2813372000000001</v>
      </c>
      <c r="BF54" s="34">
        <f t="shared" si="70"/>
        <v>6.1889110160619474</v>
      </c>
      <c r="BG54" s="35">
        <f t="shared" si="70"/>
        <v>4.8434955777876114</v>
      </c>
      <c r="BH54" s="35">
        <f t="shared" si="71"/>
        <v>1.3143956997600001</v>
      </c>
    </row>
    <row r="55" spans="1:60" x14ac:dyDescent="0.25">
      <c r="A55" s="134" t="s">
        <v>80</v>
      </c>
      <c r="B55" s="71">
        <v>708</v>
      </c>
      <c r="C55" s="34">
        <v>4.2374100000000006</v>
      </c>
      <c r="D55" s="72">
        <v>709</v>
      </c>
      <c r="E55" s="35">
        <v>2.4754309999999999</v>
      </c>
      <c r="F55" s="35">
        <v>1.060899</v>
      </c>
      <c r="G55" s="35">
        <v>3.53633</v>
      </c>
      <c r="H55" s="73">
        <v>709</v>
      </c>
      <c r="I55" s="74">
        <v>2.4754309999999999</v>
      </c>
      <c r="J55" s="74">
        <v>1.060899</v>
      </c>
      <c r="K55" s="74">
        <v>3.53633</v>
      </c>
      <c r="L55" s="75">
        <v>709</v>
      </c>
      <c r="M55" s="76">
        <v>2.4754309999999999</v>
      </c>
      <c r="N55" s="76">
        <v>1.060899</v>
      </c>
      <c r="O55" s="76">
        <v>3.53633</v>
      </c>
      <c r="P55" s="71">
        <v>708</v>
      </c>
      <c r="Q55" s="34">
        <f t="shared" si="60"/>
        <v>4.4805220764480005</v>
      </c>
      <c r="R55" s="72">
        <v>709</v>
      </c>
      <c r="S55" s="35">
        <f t="shared" si="61"/>
        <v>2.6174534076768001</v>
      </c>
      <c r="T55" s="35">
        <f t="shared" si="62"/>
        <v>1.1217657461472001</v>
      </c>
      <c r="U55" s="35">
        <f t="shared" si="63"/>
        <v>3.7392191538240005</v>
      </c>
      <c r="V55" s="36"/>
      <c r="W55" s="36"/>
      <c r="X55" s="36"/>
      <c r="Y55" s="79"/>
      <c r="Z55" s="80">
        <v>708</v>
      </c>
      <c r="AA55" s="34">
        <f t="shared" si="64"/>
        <v>4.514125992021361</v>
      </c>
      <c r="AB55" s="72">
        <v>709</v>
      </c>
      <c r="AC55" s="35">
        <f t="shared" si="65"/>
        <v>2.6370843082343765</v>
      </c>
      <c r="AD55" s="35">
        <f t="shared" si="65"/>
        <v>1.1301789892433043</v>
      </c>
      <c r="AE55" s="35">
        <f t="shared" si="66"/>
        <v>3.7672632974776805</v>
      </c>
      <c r="AF55" s="36"/>
      <c r="AG55" s="36"/>
      <c r="AH55" s="96"/>
      <c r="AI55" s="80">
        <v>708</v>
      </c>
      <c r="AJ55" s="34">
        <f t="shared" si="13"/>
        <v>4.5714553921200318</v>
      </c>
      <c r="AK55" s="72">
        <v>709</v>
      </c>
      <c r="AL55" s="92">
        <v>708</v>
      </c>
      <c r="AM55" s="97">
        <f t="shared" si="67"/>
        <v>5.0599998301147169</v>
      </c>
      <c r="AN55" s="98">
        <v>4.5714553921200318</v>
      </c>
      <c r="AO55" s="34"/>
      <c r="AP55" s="99">
        <v>709</v>
      </c>
      <c r="AQ55" s="100">
        <f t="shared" si="72"/>
        <v>3.7977203026022281</v>
      </c>
      <c r="AR55" s="100">
        <f t="shared" si="72"/>
        <v>1.2331765606804299</v>
      </c>
      <c r="AS55" s="128"/>
      <c r="AT55" s="95">
        <f t="shared" si="68"/>
        <v>-2.8786317341304546E-2</v>
      </c>
      <c r="AU55" s="128"/>
      <c r="AV55" s="102">
        <v>3.5660820000000002</v>
      </c>
      <c r="AW55" s="103">
        <v>1.1852879999999999</v>
      </c>
      <c r="AX55" s="103">
        <v>4.7513700000000005</v>
      </c>
      <c r="AY55" s="104">
        <f t="shared" si="69"/>
        <v>2.8786317341304324E-2</v>
      </c>
      <c r="AZ55" s="105">
        <v>4.766574384000001</v>
      </c>
      <c r="BA55" s="105">
        <v>3.5774934624000005</v>
      </c>
      <c r="BB55" s="105">
        <v>1.1890809216</v>
      </c>
      <c r="BF55" s="34">
        <f t="shared" si="70"/>
        <v>5.0049454303805314</v>
      </c>
      <c r="BG55" s="35">
        <f t="shared" si="70"/>
        <v>3.7563999036619471</v>
      </c>
      <c r="BH55" s="35">
        <f t="shared" si="71"/>
        <v>1.21975920937728</v>
      </c>
    </row>
    <row r="56" spans="1:60" x14ac:dyDescent="0.25">
      <c r="A56" s="134" t="s">
        <v>81</v>
      </c>
      <c r="B56" s="71">
        <v>753</v>
      </c>
      <c r="C56" s="34">
        <v>22.228359999999999</v>
      </c>
      <c r="D56" s="72">
        <v>754</v>
      </c>
      <c r="E56" s="35">
        <v>13.510223999999999</v>
      </c>
      <c r="F56" s="35">
        <v>5.7900959999999992</v>
      </c>
      <c r="G56" s="35">
        <v>19.300319999999999</v>
      </c>
      <c r="H56" s="73">
        <v>754</v>
      </c>
      <c r="I56" s="74">
        <v>13.510223999999999</v>
      </c>
      <c r="J56" s="74">
        <v>5.7900959999999992</v>
      </c>
      <c r="K56" s="74">
        <v>19.300319999999999</v>
      </c>
      <c r="L56" s="75">
        <v>754</v>
      </c>
      <c r="M56" s="76">
        <v>13.510223999999999</v>
      </c>
      <c r="N56" s="76">
        <v>5.7900959999999992</v>
      </c>
      <c r="O56" s="76">
        <v>19.300319999999999</v>
      </c>
      <c r="P56" s="71">
        <v>753</v>
      </c>
      <c r="Q56" s="34">
        <f t="shared" si="60"/>
        <v>23.503663252608</v>
      </c>
      <c r="R56" s="72">
        <v>754</v>
      </c>
      <c r="S56" s="35">
        <f t="shared" si="61"/>
        <v>14.285343379507202</v>
      </c>
      <c r="T56" s="35">
        <f t="shared" si="62"/>
        <v>6.1222900197888004</v>
      </c>
      <c r="U56" s="35">
        <f t="shared" si="63"/>
        <v>20.407633399296003</v>
      </c>
      <c r="V56" s="36"/>
      <c r="W56" s="36"/>
      <c r="X56" s="36"/>
      <c r="Y56" s="79"/>
      <c r="Z56" s="80">
        <v>753</v>
      </c>
      <c r="AA56" s="34">
        <f t="shared" si="64"/>
        <v>23.67994072700256</v>
      </c>
      <c r="AB56" s="72">
        <v>754</v>
      </c>
      <c r="AC56" s="35">
        <f t="shared" si="65"/>
        <v>14.392483454853506</v>
      </c>
      <c r="AD56" s="35">
        <f t="shared" si="65"/>
        <v>6.1682071949372164</v>
      </c>
      <c r="AE56" s="35">
        <f t="shared" si="66"/>
        <v>20.560690649790722</v>
      </c>
      <c r="AF56" s="36"/>
      <c r="AG56" s="36"/>
      <c r="AH56" s="96"/>
      <c r="AI56" s="80">
        <v>753</v>
      </c>
      <c r="AJ56" s="34">
        <f t="shared" si="13"/>
        <v>23.980675974235492</v>
      </c>
      <c r="AK56" s="72">
        <v>754</v>
      </c>
      <c r="AL56" s="92">
        <v>753</v>
      </c>
      <c r="AM56" s="97">
        <f t="shared" si="67"/>
        <v>22.537364729676828</v>
      </c>
      <c r="AN56" s="98">
        <v>20.826543426312917</v>
      </c>
      <c r="AO56" s="34"/>
      <c r="AP56" s="99">
        <v>754</v>
      </c>
      <c r="AQ56" s="100">
        <f t="shared" si="72"/>
        <v>15.776155310773779</v>
      </c>
      <c r="AR56" s="100">
        <f t="shared" si="72"/>
        <v>6.7612094189030474</v>
      </c>
      <c r="AS56" s="127"/>
      <c r="AT56" s="95">
        <f t="shared" si="68"/>
        <v>0</v>
      </c>
      <c r="AU56" s="127"/>
      <c r="AV56" s="102">
        <v>15.163512000000001</v>
      </c>
      <c r="AW56" s="103">
        <v>6.4986480000000002</v>
      </c>
      <c r="AX56" s="103">
        <v>21.66216</v>
      </c>
      <c r="AY56" s="104">
        <f t="shared" si="69"/>
        <v>0</v>
      </c>
      <c r="AZ56" s="105">
        <v>21.731478912000004</v>
      </c>
      <c r="BA56" s="105">
        <v>15.212035238400002</v>
      </c>
      <c r="BB56" s="105">
        <v>6.5194436736000005</v>
      </c>
      <c r="BF56" s="34">
        <f>AZ56*$BB$7</f>
        <v>22.292151067929606</v>
      </c>
      <c r="BG56" s="35">
        <f>BA56*$BB$7</f>
        <v>15.604505747550723</v>
      </c>
      <c r="BH56" s="35">
        <f t="shared" si="71"/>
        <v>6.6876453203788806</v>
      </c>
    </row>
    <row r="57" spans="1:60" s="61" customFormat="1" x14ac:dyDescent="0.25">
      <c r="A57" s="112" t="s">
        <v>82</v>
      </c>
      <c r="B57" s="83"/>
      <c r="C57" s="84"/>
      <c r="D57" s="85"/>
      <c r="E57" s="86"/>
      <c r="F57" s="86"/>
      <c r="G57" s="86"/>
      <c r="H57" s="87"/>
      <c r="I57" s="88"/>
      <c r="J57" s="88"/>
      <c r="K57" s="88"/>
      <c r="L57" s="89"/>
      <c r="M57" s="90"/>
      <c r="N57" s="90"/>
      <c r="O57" s="90"/>
      <c r="P57" s="83"/>
      <c r="Q57" s="84"/>
      <c r="R57" s="85"/>
      <c r="S57" s="86"/>
      <c r="T57" s="86"/>
      <c r="U57" s="86"/>
      <c r="V57" s="86"/>
      <c r="W57" s="86"/>
      <c r="X57" s="86"/>
      <c r="Y57" s="91"/>
      <c r="Z57" s="92"/>
      <c r="AA57" s="84"/>
      <c r="AB57" s="85"/>
      <c r="AC57" s="86"/>
      <c r="AD57" s="86"/>
      <c r="AE57" s="86"/>
      <c r="AF57" s="86"/>
      <c r="AG57" s="86"/>
      <c r="AH57" s="93"/>
      <c r="AI57" s="92"/>
      <c r="AJ57" s="84">
        <f t="shared" si="13"/>
        <v>0</v>
      </c>
      <c r="AK57" s="85"/>
      <c r="AL57" s="92"/>
      <c r="AM57" s="97"/>
      <c r="AN57" s="84"/>
      <c r="AO57" s="84"/>
      <c r="AP57" s="85"/>
      <c r="AQ57" s="100"/>
      <c r="AR57" s="100"/>
      <c r="AS57" s="128"/>
      <c r="AT57" s="95">
        <f t="shared" si="68"/>
        <v>0</v>
      </c>
      <c r="AU57" s="128"/>
      <c r="AV57" s="102"/>
      <c r="AW57" s="103"/>
      <c r="AX57" s="103"/>
      <c r="AY57" s="104">
        <f t="shared" si="69"/>
        <v>0</v>
      </c>
      <c r="AZ57" s="113"/>
      <c r="BA57" s="113"/>
      <c r="BB57" s="113"/>
      <c r="BF57" s="34"/>
      <c r="BG57" s="35"/>
      <c r="BH57" s="35"/>
    </row>
    <row r="58" spans="1:60" x14ac:dyDescent="0.25">
      <c r="A58" s="106" t="s">
        <v>83</v>
      </c>
      <c r="B58" s="71">
        <v>966</v>
      </c>
      <c r="C58" s="34">
        <v>27.24933</v>
      </c>
      <c r="D58" s="72">
        <v>766</v>
      </c>
      <c r="E58" s="35">
        <v>12.781307</v>
      </c>
      <c r="F58" s="35">
        <v>5.477703</v>
      </c>
      <c r="G58" s="35">
        <v>18.25901</v>
      </c>
      <c r="H58" s="73">
        <v>766</v>
      </c>
      <c r="I58" s="74">
        <v>12.781307</v>
      </c>
      <c r="J58" s="74">
        <v>5.477703</v>
      </c>
      <c r="K58" s="74">
        <v>18.25901</v>
      </c>
      <c r="L58" s="75">
        <v>766</v>
      </c>
      <c r="M58" s="76">
        <v>12.781307</v>
      </c>
      <c r="N58" s="76">
        <v>5.477703</v>
      </c>
      <c r="O58" s="76">
        <v>18.25901</v>
      </c>
      <c r="P58" s="71">
        <v>966</v>
      </c>
      <c r="Q58" s="34">
        <f t="shared" ref="Q58:Q63" si="73">((C58*2.3%)+C58)*$U$5</f>
        <v>28.812700360224003</v>
      </c>
      <c r="R58" s="72">
        <v>766</v>
      </c>
      <c r="S58" s="35">
        <f t="shared" ref="S58:S63" si="74">U58*70%</f>
        <v>13.5146063702496</v>
      </c>
      <c r="T58" s="35">
        <f t="shared" ref="T58:T63" si="75">U58*30%</f>
        <v>5.7919741586784008</v>
      </c>
      <c r="U58" s="35">
        <f t="shared" ref="U58:U63" si="76">((G58*2.3%)+G58)*$U$5</f>
        <v>19.306580528928002</v>
      </c>
      <c r="V58" s="36"/>
      <c r="W58" s="36"/>
      <c r="X58" s="36"/>
      <c r="Y58" s="79"/>
      <c r="Z58" s="80">
        <v>966</v>
      </c>
      <c r="AA58" s="34">
        <f t="shared" ref="AA58:AA63" si="77">Q58*1.0075</f>
        <v>29.028795612925684</v>
      </c>
      <c r="AB58" s="72">
        <v>766</v>
      </c>
      <c r="AC58" s="35">
        <f t="shared" ref="AC58:AD63" si="78">S58*1.0075</f>
        <v>13.615965918026474</v>
      </c>
      <c r="AD58" s="35">
        <f t="shared" si="78"/>
        <v>5.8354139648684891</v>
      </c>
      <c r="AE58" s="35">
        <f t="shared" ref="AE58:AE63" si="79">AC58+AD58</f>
        <v>19.451379882894962</v>
      </c>
      <c r="AF58" s="36"/>
      <c r="AG58" s="36"/>
      <c r="AH58" s="96"/>
      <c r="AI58" s="80">
        <v>966</v>
      </c>
      <c r="AJ58" s="34">
        <f t="shared" si="13"/>
        <v>29.397461317209839</v>
      </c>
      <c r="AK58" s="72">
        <v>766</v>
      </c>
      <c r="AL58" s="92">
        <v>966</v>
      </c>
      <c r="AM58" s="97">
        <f t="shared" ref="AM58:AM63" si="80">BF58*$BH$3</f>
        <v>21.304188168996397</v>
      </c>
      <c r="AN58" s="98">
        <v>0.22673657506744571</v>
      </c>
      <c r="AO58" s="34" t="e">
        <f>#REF!+BH58</f>
        <v>#REF!</v>
      </c>
      <c r="AP58" s="99">
        <v>766</v>
      </c>
      <c r="AQ58" s="100">
        <f t="shared" ref="AQ58:AR63" si="81">BG58*$BH$3</f>
        <v>14.915057884781408</v>
      </c>
      <c r="AR58" s="100">
        <f t="shared" si="81"/>
        <v>6.3891302842149873</v>
      </c>
      <c r="AS58" s="126">
        <v>966</v>
      </c>
      <c r="AT58" s="95">
        <f t="shared" si="68"/>
        <v>0</v>
      </c>
      <c r="AU58" s="127"/>
      <c r="AV58" s="135">
        <v>14.335853999999999</v>
      </c>
      <c r="AW58" s="103">
        <v>6.1410179999999999</v>
      </c>
      <c r="AX58" s="103">
        <v>20.476872</v>
      </c>
      <c r="AY58" s="104">
        <f t="shared" si="69"/>
        <v>0</v>
      </c>
      <c r="AZ58" s="105">
        <v>20.542397990400001</v>
      </c>
      <c r="BA58" s="105">
        <v>14.381728732800001</v>
      </c>
      <c r="BB58" s="105">
        <v>6.1606692576000004</v>
      </c>
      <c r="BF58" s="34">
        <f t="shared" ref="BF58:BG63" si="82">AZ58*$BB$7</f>
        <v>21.072391858552322</v>
      </c>
      <c r="BG58" s="35">
        <f t="shared" si="82"/>
        <v>14.752777334106241</v>
      </c>
      <c r="BH58" s="35">
        <f t="shared" ref="BH58:BH63" si="83">BB58*$BB$6</f>
        <v>6.3196145244460808</v>
      </c>
    </row>
    <row r="59" spans="1:60" ht="14.25" customHeight="1" x14ac:dyDescent="0.25">
      <c r="A59" s="106" t="s">
        <v>84</v>
      </c>
      <c r="B59" s="71">
        <v>967</v>
      </c>
      <c r="C59" s="34">
        <v>69.458470000000005</v>
      </c>
      <c r="D59" s="72">
        <v>768</v>
      </c>
      <c r="E59" s="35">
        <v>69.459999999999994</v>
      </c>
      <c r="F59" s="35">
        <v>29.76</v>
      </c>
      <c r="G59" s="35">
        <v>99.223439999999997</v>
      </c>
      <c r="H59" s="73">
        <v>768</v>
      </c>
      <c r="I59" s="74">
        <v>69.459999999999994</v>
      </c>
      <c r="J59" s="74">
        <v>29.767031999999997</v>
      </c>
      <c r="K59" s="74">
        <v>99.223439999999997</v>
      </c>
      <c r="L59" s="75">
        <v>768</v>
      </c>
      <c r="M59" s="76">
        <v>69.459999999999994</v>
      </c>
      <c r="N59" s="76">
        <v>29.767031999999997</v>
      </c>
      <c r="O59" s="76">
        <v>99.223439999999997</v>
      </c>
      <c r="P59" s="71">
        <v>967</v>
      </c>
      <c r="Q59" s="34">
        <f t="shared" si="73"/>
        <v>73.443496907616009</v>
      </c>
      <c r="R59" s="72">
        <v>768</v>
      </c>
      <c r="S59" s="35">
        <f t="shared" si="74"/>
        <v>73.441316604902397</v>
      </c>
      <c r="T59" s="35">
        <f t="shared" si="75"/>
        <v>31.474849973529597</v>
      </c>
      <c r="U59" s="35">
        <f t="shared" si="76"/>
        <v>104.916166578432</v>
      </c>
      <c r="V59" s="36"/>
      <c r="W59" s="36"/>
      <c r="X59" s="36"/>
      <c r="Y59" s="79"/>
      <c r="Z59" s="80">
        <v>967</v>
      </c>
      <c r="AA59" s="34">
        <f t="shared" si="77"/>
        <v>73.994323134423126</v>
      </c>
      <c r="AB59" s="72">
        <v>768</v>
      </c>
      <c r="AC59" s="35">
        <f t="shared" si="78"/>
        <v>73.992126479439165</v>
      </c>
      <c r="AD59" s="35">
        <f t="shared" si="78"/>
        <v>31.71091134833107</v>
      </c>
      <c r="AE59" s="35">
        <f t="shared" si="79"/>
        <v>105.70303782777023</v>
      </c>
      <c r="AF59" s="36"/>
      <c r="AG59" s="36"/>
      <c r="AH59" s="96"/>
      <c r="AI59" s="80">
        <v>967</v>
      </c>
      <c r="AJ59" s="34">
        <f t="shared" si="13"/>
        <v>74.934051038230294</v>
      </c>
      <c r="AK59" s="72">
        <v>768</v>
      </c>
      <c r="AL59" s="92">
        <v>967</v>
      </c>
      <c r="AM59" s="97">
        <f t="shared" si="80"/>
        <v>115.81228837976386</v>
      </c>
      <c r="AN59" s="98">
        <v>0.22673657506744571</v>
      </c>
      <c r="AO59" s="34" t="e">
        <f>#REF!+BH59</f>
        <v>#REF!</v>
      </c>
      <c r="AP59" s="99">
        <v>768</v>
      </c>
      <c r="AQ59" s="100">
        <f t="shared" si="81"/>
        <v>81.070728032318641</v>
      </c>
      <c r="AR59" s="100">
        <f t="shared" si="81"/>
        <v>34.741560347445223</v>
      </c>
      <c r="AS59" s="126">
        <v>967</v>
      </c>
      <c r="AT59" s="95">
        <f t="shared" si="68"/>
        <v>0</v>
      </c>
      <c r="AU59" s="127"/>
      <c r="AV59" s="135">
        <v>77.922468000000009</v>
      </c>
      <c r="AW59" s="103">
        <v>33.392423999999998</v>
      </c>
      <c r="AX59" s="103">
        <v>111.31489200000001</v>
      </c>
      <c r="AY59" s="104">
        <f t="shared" si="69"/>
        <v>0</v>
      </c>
      <c r="AZ59" s="105">
        <v>111.67109965440002</v>
      </c>
      <c r="BA59" s="105">
        <v>78.171819897600017</v>
      </c>
      <c r="BB59" s="105">
        <v>33.4992797568</v>
      </c>
      <c r="BF59" s="34">
        <f t="shared" si="82"/>
        <v>114.55221402548355</v>
      </c>
      <c r="BG59" s="35">
        <f t="shared" si="82"/>
        <v>80.188652850958107</v>
      </c>
      <c r="BH59" s="35">
        <f t="shared" si="83"/>
        <v>34.363561174525444</v>
      </c>
    </row>
    <row r="60" spans="1:60" ht="26.25" customHeight="1" x14ac:dyDescent="0.25">
      <c r="A60" s="136" t="s">
        <v>85</v>
      </c>
      <c r="B60" s="71">
        <v>360</v>
      </c>
      <c r="C60" s="34">
        <v>67.066549999999992</v>
      </c>
      <c r="D60" s="72">
        <v>361</v>
      </c>
      <c r="E60" s="35">
        <v>31.292911999999998</v>
      </c>
      <c r="F60" s="35">
        <v>13.411248000000001</v>
      </c>
      <c r="G60" s="35">
        <v>44.704160000000002</v>
      </c>
      <c r="H60" s="73">
        <v>361</v>
      </c>
      <c r="I60" s="74">
        <v>31.292911999999998</v>
      </c>
      <c r="J60" s="74">
        <v>13.411248000000001</v>
      </c>
      <c r="K60" s="74">
        <v>44.704160000000002</v>
      </c>
      <c r="L60" s="75">
        <v>361</v>
      </c>
      <c r="M60" s="76">
        <v>31.292911999999998</v>
      </c>
      <c r="N60" s="76">
        <v>13.411248000000001</v>
      </c>
      <c r="O60" s="76">
        <v>44.704160000000002</v>
      </c>
      <c r="P60" s="71">
        <v>360</v>
      </c>
      <c r="Q60" s="34">
        <f t="shared" si="73"/>
        <v>70.914345759840003</v>
      </c>
      <c r="R60" s="72">
        <v>361</v>
      </c>
      <c r="S60" s="35">
        <f t="shared" si="74"/>
        <v>33.088273981593609</v>
      </c>
      <c r="T60" s="35">
        <f t="shared" si="75"/>
        <v>14.180688849254404</v>
      </c>
      <c r="U60" s="35">
        <f t="shared" si="76"/>
        <v>47.268962830848011</v>
      </c>
      <c r="V60" s="36"/>
      <c r="W60" s="36"/>
      <c r="X60" s="36"/>
      <c r="Y60" s="137" t="s">
        <v>86</v>
      </c>
      <c r="Z60" s="80">
        <v>360</v>
      </c>
      <c r="AA60" s="34">
        <f t="shared" si="77"/>
        <v>71.446203353038811</v>
      </c>
      <c r="AB60" s="72">
        <v>361</v>
      </c>
      <c r="AC60" s="35">
        <f t="shared" si="78"/>
        <v>33.336436036455567</v>
      </c>
      <c r="AD60" s="35">
        <f t="shared" si="78"/>
        <v>14.287044015623813</v>
      </c>
      <c r="AE60" s="35">
        <f t="shared" si="79"/>
        <v>47.62348005207938</v>
      </c>
      <c r="AF60" s="36"/>
      <c r="AG60" s="36"/>
      <c r="AH60" s="96"/>
      <c r="AI60" s="80">
        <v>360</v>
      </c>
      <c r="AJ60" s="34">
        <f t="shared" si="13"/>
        <v>72.353570135622405</v>
      </c>
      <c r="AK60" s="72">
        <v>361</v>
      </c>
      <c r="AL60" s="92">
        <v>360</v>
      </c>
      <c r="AM60" s="97">
        <f t="shared" si="80"/>
        <v>52.17612551568579</v>
      </c>
      <c r="AN60" s="98">
        <v>0.22673657506744571</v>
      </c>
      <c r="AO60" s="34" t="e">
        <f>#REF!+BH60</f>
        <v>#REF!</v>
      </c>
      <c r="AP60" s="99">
        <v>361</v>
      </c>
      <c r="AQ60" s="100">
        <f t="shared" si="81"/>
        <v>36.527540193947914</v>
      </c>
      <c r="AR60" s="100">
        <f t="shared" si="81"/>
        <v>15.648585321737873</v>
      </c>
      <c r="AS60" s="138">
        <v>360</v>
      </c>
      <c r="AT60" s="95">
        <f t="shared" si="68"/>
        <v>0</v>
      </c>
      <c r="AU60" s="127"/>
      <c r="AV60" s="139">
        <v>35.109048000000001</v>
      </c>
      <c r="AW60" s="103">
        <v>15.040896000000002</v>
      </c>
      <c r="AX60" s="103">
        <v>50.149944000000005</v>
      </c>
      <c r="AY60" s="104">
        <f t="shared" si="69"/>
        <v>0</v>
      </c>
      <c r="AZ60" s="105">
        <v>50.310423820800011</v>
      </c>
      <c r="BA60" s="105">
        <v>35.221396953600006</v>
      </c>
      <c r="BB60" s="105">
        <v>15.089026867200003</v>
      </c>
      <c r="BF60" s="34">
        <f t="shared" si="82"/>
        <v>51.608432755376654</v>
      </c>
      <c r="BG60" s="35">
        <f t="shared" si="82"/>
        <v>36.130108995002885</v>
      </c>
      <c r="BH60" s="35">
        <f t="shared" si="83"/>
        <v>15.478323760373764</v>
      </c>
    </row>
    <row r="61" spans="1:60" x14ac:dyDescent="0.25">
      <c r="A61" s="106" t="s">
        <v>87</v>
      </c>
      <c r="B61" s="71">
        <v>530</v>
      </c>
      <c r="C61" s="34">
        <v>15.13508</v>
      </c>
      <c r="D61" s="72">
        <v>531</v>
      </c>
      <c r="E61" s="35">
        <v>7.1087449999999999</v>
      </c>
      <c r="F61" s="35">
        <v>3.046605</v>
      </c>
      <c r="G61" s="35">
        <v>10.15535</v>
      </c>
      <c r="H61" s="73">
        <v>531</v>
      </c>
      <c r="I61" s="74">
        <v>7.1087449999999999</v>
      </c>
      <c r="J61" s="74">
        <v>3.046605</v>
      </c>
      <c r="K61" s="74">
        <v>10.15535</v>
      </c>
      <c r="L61" s="75">
        <v>531</v>
      </c>
      <c r="M61" s="76">
        <v>7.1087449999999999</v>
      </c>
      <c r="N61" s="76">
        <v>3.046605</v>
      </c>
      <c r="O61" s="76">
        <v>10.15535</v>
      </c>
      <c r="P61" s="71">
        <v>530</v>
      </c>
      <c r="Q61" s="34">
        <f t="shared" si="73"/>
        <v>16.003421917824003</v>
      </c>
      <c r="R61" s="72">
        <v>531</v>
      </c>
      <c r="S61" s="35">
        <f t="shared" si="74"/>
        <v>7.5165936051360012</v>
      </c>
      <c r="T61" s="35">
        <f t="shared" si="75"/>
        <v>3.2213972593440006</v>
      </c>
      <c r="U61" s="35">
        <f t="shared" si="76"/>
        <v>10.737990864480002</v>
      </c>
      <c r="V61" s="36"/>
      <c r="W61" s="36"/>
      <c r="X61" s="36"/>
      <c r="Y61" s="79"/>
      <c r="Z61" s="80">
        <v>530</v>
      </c>
      <c r="AA61" s="34">
        <f t="shared" si="77"/>
        <v>16.123447582207685</v>
      </c>
      <c r="AB61" s="72">
        <v>531</v>
      </c>
      <c r="AC61" s="35">
        <f t="shared" si="78"/>
        <v>7.5729680571745215</v>
      </c>
      <c r="AD61" s="35">
        <f t="shared" si="78"/>
        <v>3.2455577387890808</v>
      </c>
      <c r="AE61" s="35">
        <f t="shared" si="79"/>
        <v>10.818525795963602</v>
      </c>
      <c r="AF61" s="36"/>
      <c r="AG61" s="36"/>
      <c r="AH61" s="96"/>
      <c r="AI61" s="80">
        <v>530</v>
      </c>
      <c r="AJ61" s="34">
        <f t="shared" si="13"/>
        <v>16.328215366501723</v>
      </c>
      <c r="AK61" s="72">
        <v>531</v>
      </c>
      <c r="AL61" s="92">
        <v>530</v>
      </c>
      <c r="AM61" s="97">
        <f t="shared" si="80"/>
        <v>11.853378147919653</v>
      </c>
      <c r="AN61" s="98">
        <v>0.22673657506744571</v>
      </c>
      <c r="AO61" s="34" t="e">
        <f>#REF!+BH61</f>
        <v>#REF!</v>
      </c>
      <c r="AP61" s="99">
        <v>531</v>
      </c>
      <c r="AQ61" s="100">
        <f t="shared" si="81"/>
        <v>8.3026801197535853</v>
      </c>
      <c r="AR61" s="100">
        <f t="shared" si="81"/>
        <v>3.5506980281660661</v>
      </c>
      <c r="AS61" s="140">
        <v>530</v>
      </c>
      <c r="AT61" s="95">
        <f t="shared" si="68"/>
        <v>0</v>
      </c>
      <c r="AU61" s="128"/>
      <c r="AV61" s="135">
        <v>7.9802580000000001</v>
      </c>
      <c r="AW61" s="103">
        <v>3.4128120000000002</v>
      </c>
      <c r="AX61" s="103">
        <v>11.39307</v>
      </c>
      <c r="AY61" s="104">
        <f t="shared" si="69"/>
        <v>0</v>
      </c>
      <c r="AZ61" s="105">
        <v>11.429527824000001</v>
      </c>
      <c r="BA61" s="105">
        <v>8.0057948256000007</v>
      </c>
      <c r="BB61" s="105">
        <v>3.4237329984000007</v>
      </c>
      <c r="BF61" s="34">
        <f t="shared" si="82"/>
        <v>11.724409641859202</v>
      </c>
      <c r="BG61" s="35">
        <f t="shared" si="82"/>
        <v>8.2123443321004803</v>
      </c>
      <c r="BH61" s="35">
        <f t="shared" si="83"/>
        <v>3.5120653097587207</v>
      </c>
    </row>
    <row r="62" spans="1:60" ht="26.4" x14ac:dyDescent="0.25">
      <c r="A62" s="106" t="s">
        <v>88</v>
      </c>
      <c r="B62" s="71">
        <v>470</v>
      </c>
      <c r="C62" s="34">
        <v>4.0312099999999997</v>
      </c>
      <c r="D62" s="72">
        <v>471</v>
      </c>
      <c r="E62" s="35">
        <v>1.8836369999999996</v>
      </c>
      <c r="F62" s="35">
        <v>0.80727299999999991</v>
      </c>
      <c r="G62" s="35">
        <v>2.6909099999999997</v>
      </c>
      <c r="H62" s="73">
        <v>471</v>
      </c>
      <c r="I62" s="74">
        <v>1.8836369999999996</v>
      </c>
      <c r="J62" s="74">
        <v>0.80727299999999991</v>
      </c>
      <c r="K62" s="74">
        <v>2.6909099999999997</v>
      </c>
      <c r="L62" s="75">
        <v>471</v>
      </c>
      <c r="M62" s="76">
        <v>1.8836369999999996</v>
      </c>
      <c r="N62" s="76">
        <v>0.80727299999999991</v>
      </c>
      <c r="O62" s="76">
        <v>2.6909099999999997</v>
      </c>
      <c r="P62" s="71">
        <v>470</v>
      </c>
      <c r="Q62" s="34">
        <f t="shared" si="73"/>
        <v>4.2624918050879996</v>
      </c>
      <c r="R62" s="72">
        <v>471</v>
      </c>
      <c r="S62" s="35">
        <f t="shared" si="74"/>
        <v>1.9917065288735998</v>
      </c>
      <c r="T62" s="35">
        <f t="shared" si="75"/>
        <v>0.85358851237439992</v>
      </c>
      <c r="U62" s="35">
        <f t="shared" si="76"/>
        <v>2.8452950412479998</v>
      </c>
      <c r="V62" s="36"/>
      <c r="W62" s="36"/>
      <c r="X62" s="36"/>
      <c r="Y62" s="79"/>
      <c r="Z62" s="80">
        <v>470</v>
      </c>
      <c r="AA62" s="34">
        <f t="shared" si="77"/>
        <v>4.2944604936261603</v>
      </c>
      <c r="AB62" s="72">
        <v>471</v>
      </c>
      <c r="AC62" s="35">
        <f t="shared" si="78"/>
        <v>2.006644327840152</v>
      </c>
      <c r="AD62" s="35">
        <f t="shared" si="78"/>
        <v>0.859990426217208</v>
      </c>
      <c r="AE62" s="35">
        <f t="shared" si="79"/>
        <v>2.86663475405736</v>
      </c>
      <c r="AF62" s="36"/>
      <c r="AG62" s="36"/>
      <c r="AH62" s="96"/>
      <c r="AI62" s="80">
        <v>470</v>
      </c>
      <c r="AJ62" s="34">
        <f t="shared" si="13"/>
        <v>4.3490001418952122</v>
      </c>
      <c r="AK62" s="72">
        <v>471</v>
      </c>
      <c r="AL62" s="92">
        <v>470</v>
      </c>
      <c r="AM62" s="97">
        <f t="shared" si="80"/>
        <v>3.1467263962190288</v>
      </c>
      <c r="AN62" s="98">
        <v>0.22673657506744571</v>
      </c>
      <c r="AO62" s="34" t="e">
        <f>#REF!+BH62</f>
        <v>#REF!</v>
      </c>
      <c r="AP62" s="99">
        <v>471</v>
      </c>
      <c r="AQ62" s="100">
        <f t="shared" si="81"/>
        <v>2.2005823108693883</v>
      </c>
      <c r="AR62" s="100">
        <f t="shared" si="81"/>
        <v>0.94614408534964045</v>
      </c>
      <c r="AS62" s="141">
        <v>470</v>
      </c>
      <c r="AT62" s="95">
        <f t="shared" si="68"/>
        <v>0</v>
      </c>
      <c r="AU62" s="127"/>
      <c r="AV62" s="135">
        <v>2.1151260000000001</v>
      </c>
      <c r="AW62" s="103">
        <v>0.90940200000000004</v>
      </c>
      <c r="AX62" s="103">
        <v>3.0245280000000001</v>
      </c>
      <c r="AY62" s="104">
        <f t="shared" si="69"/>
        <v>0</v>
      </c>
      <c r="AZ62" s="105">
        <v>3.0342064896000003</v>
      </c>
      <c r="BA62" s="105">
        <v>2.1218944032000002</v>
      </c>
      <c r="BB62" s="105">
        <v>0.91231208640000017</v>
      </c>
      <c r="BF62" s="34">
        <f t="shared" si="82"/>
        <v>3.1124890170316806</v>
      </c>
      <c r="BG62" s="35">
        <f t="shared" si="82"/>
        <v>2.1766392788025604</v>
      </c>
      <c r="BH62" s="35">
        <f t="shared" si="83"/>
        <v>0.93584973822912021</v>
      </c>
    </row>
    <row r="63" spans="1:60" ht="13.8" thickBot="1" x14ac:dyDescent="0.3">
      <c r="A63" s="106" t="s">
        <v>89</v>
      </c>
      <c r="B63" s="71">
        <v>480</v>
      </c>
      <c r="C63" s="34">
        <v>67.262439999999998</v>
      </c>
      <c r="D63" s="72">
        <v>481</v>
      </c>
      <c r="E63" s="35">
        <v>47.083707999999994</v>
      </c>
      <c r="F63" s="35">
        <v>20.178732</v>
      </c>
      <c r="G63" s="35">
        <v>67.262439999999998</v>
      </c>
      <c r="H63" s="73">
        <v>481</v>
      </c>
      <c r="I63" s="74">
        <v>47.083707999999994</v>
      </c>
      <c r="J63" s="74">
        <v>20.178732</v>
      </c>
      <c r="K63" s="74">
        <v>67.262439999999998</v>
      </c>
      <c r="L63" s="75">
        <v>481</v>
      </c>
      <c r="M63" s="76">
        <v>47.083707999999994</v>
      </c>
      <c r="N63" s="76">
        <v>20.178732</v>
      </c>
      <c r="O63" s="76">
        <v>67.262439999999998</v>
      </c>
      <c r="P63" s="71">
        <v>480</v>
      </c>
      <c r="Q63" s="34">
        <f t="shared" si="73"/>
        <v>71.121474517632009</v>
      </c>
      <c r="R63" s="72">
        <v>481</v>
      </c>
      <c r="S63" s="35">
        <f t="shared" si="74"/>
        <v>49.785032162342404</v>
      </c>
      <c r="T63" s="35">
        <f t="shared" si="75"/>
        <v>21.336442355289602</v>
      </c>
      <c r="U63" s="35">
        <f t="shared" si="76"/>
        <v>71.121474517632009</v>
      </c>
      <c r="V63" s="36"/>
      <c r="W63" s="36"/>
      <c r="X63" s="36"/>
      <c r="Y63" s="79"/>
      <c r="Z63" s="80">
        <v>480</v>
      </c>
      <c r="AA63" s="34">
        <f t="shared" si="77"/>
        <v>71.65488557651426</v>
      </c>
      <c r="AB63" s="72">
        <v>481</v>
      </c>
      <c r="AC63" s="35">
        <f t="shared" si="78"/>
        <v>50.158419903559974</v>
      </c>
      <c r="AD63" s="35">
        <f t="shared" si="78"/>
        <v>21.496465672954276</v>
      </c>
      <c r="AE63" s="35">
        <f t="shared" si="79"/>
        <v>71.654885576514246</v>
      </c>
      <c r="AF63" s="36"/>
      <c r="AG63" s="36"/>
      <c r="AH63" s="96"/>
      <c r="AI63" s="80">
        <v>480</v>
      </c>
      <c r="AJ63" s="34">
        <f t="shared" si="13"/>
        <v>72.564902623335982</v>
      </c>
      <c r="AK63" s="72">
        <v>481</v>
      </c>
      <c r="AL63" s="92">
        <v>480</v>
      </c>
      <c r="AM63" s="97">
        <f t="shared" si="80"/>
        <v>78.508697419180848</v>
      </c>
      <c r="AN63" s="98">
        <v>72.564902623335982</v>
      </c>
      <c r="AO63" s="34"/>
      <c r="AP63" s="99">
        <v>481</v>
      </c>
      <c r="AQ63" s="100">
        <f t="shared" si="81"/>
        <v>54.950772777216756</v>
      </c>
      <c r="AR63" s="100">
        <f t="shared" si="81"/>
        <v>23.554711879142403</v>
      </c>
      <c r="AS63" s="95"/>
      <c r="AT63" s="107">
        <f t="shared" si="68"/>
        <v>-3.1778069452883528E-3</v>
      </c>
      <c r="AU63" s="95"/>
      <c r="AV63" s="135">
        <v>52.816842000000001</v>
      </c>
      <c r="AW63" s="109">
        <v>22.64</v>
      </c>
      <c r="AX63" s="103">
        <v>75.45993</v>
      </c>
      <c r="AY63" s="104">
        <f t="shared" si="69"/>
        <v>3.1778069452883528E-3</v>
      </c>
      <c r="AZ63" s="105">
        <v>75.701401776000012</v>
      </c>
      <c r="BA63" s="105">
        <v>52.985855894400004</v>
      </c>
      <c r="BB63" s="105">
        <v>22.712448000000002</v>
      </c>
      <c r="BF63" s="34">
        <f t="shared" si="82"/>
        <v>77.654497941820821</v>
      </c>
      <c r="BG63" s="35">
        <f t="shared" si="82"/>
        <v>54.352890976475528</v>
      </c>
      <c r="BH63" s="35">
        <f t="shared" si="83"/>
        <v>23.298429158400005</v>
      </c>
    </row>
    <row r="64" spans="1:60" ht="13.8" thickBot="1" x14ac:dyDescent="0.3">
      <c r="A64" s="142" t="s">
        <v>90</v>
      </c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4"/>
      <c r="AM64" s="97"/>
      <c r="AN64" s="98"/>
      <c r="AO64" s="34"/>
      <c r="AP64" s="144"/>
      <c r="AQ64" s="100"/>
      <c r="AR64" s="35"/>
      <c r="AS64" s="145"/>
      <c r="AT64" s="95">
        <f t="shared" ref="AT64:AT77" si="84">AR64+BG64-BF64</f>
        <v>0</v>
      </c>
      <c r="AV64" s="102"/>
      <c r="AW64" s="102"/>
      <c r="AX64" s="102"/>
      <c r="AY64" s="104">
        <f t="shared" ref="AY64:AY77" si="85">BF64-BG64-AR64</f>
        <v>0</v>
      </c>
      <c r="AZ64" s="105"/>
      <c r="BA64" s="105"/>
      <c r="BB64" s="105"/>
      <c r="BF64" s="34"/>
      <c r="BG64" s="35"/>
    </row>
    <row r="65" spans="1:59" x14ac:dyDescent="0.25">
      <c r="A65" s="146" t="s">
        <v>91</v>
      </c>
      <c r="B65" s="143"/>
      <c r="C65" s="147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7"/>
      <c r="R65" s="143"/>
      <c r="S65" s="143"/>
      <c r="T65" s="143"/>
      <c r="U65" s="143"/>
      <c r="V65" s="143"/>
      <c r="W65" s="143"/>
      <c r="X65" s="143"/>
      <c r="Y65" s="143"/>
      <c r="Z65" s="143"/>
      <c r="AA65" s="147"/>
      <c r="AB65" s="143"/>
      <c r="AC65" s="143"/>
      <c r="AD65" s="143"/>
      <c r="AE65" s="143"/>
      <c r="AF65" s="143"/>
      <c r="AG65" s="143"/>
      <c r="AH65" s="143"/>
      <c r="AI65" s="143"/>
      <c r="AJ65" s="147"/>
      <c r="AK65" s="143"/>
      <c r="AL65" s="148">
        <v>100</v>
      </c>
      <c r="AM65" s="97">
        <f>BF65*$BH$3</f>
        <v>0.64848077759919165</v>
      </c>
      <c r="AN65" s="98"/>
      <c r="AO65" s="34"/>
      <c r="AP65" s="149">
        <v>101</v>
      </c>
      <c r="AQ65" s="100">
        <f>BG65*$BH$3</f>
        <v>0.64848077759919165</v>
      </c>
      <c r="AR65" s="35"/>
      <c r="AT65" s="95">
        <f t="shared" si="84"/>
        <v>0</v>
      </c>
      <c r="AV65" s="150">
        <v>0.62329800000000002</v>
      </c>
      <c r="AW65" s="102"/>
      <c r="AX65" s="151">
        <v>0.62329800000000002</v>
      </c>
      <c r="AY65" s="104">
        <f t="shared" si="85"/>
        <v>0</v>
      </c>
      <c r="AZ65" s="105">
        <v>0.62529255360000002</v>
      </c>
      <c r="BA65" s="105">
        <v>0.62529255360000002</v>
      </c>
      <c r="BB65" s="105"/>
      <c r="BF65" s="34">
        <f>AZ65*$BB$7</f>
        <v>0.64142510148288001</v>
      </c>
      <c r="BG65" s="35">
        <f>BA65*$BB$7</f>
        <v>0.64142510148288001</v>
      </c>
    </row>
    <row r="66" spans="1:59" x14ac:dyDescent="0.25">
      <c r="A66" s="152" t="s">
        <v>92</v>
      </c>
      <c r="B66" s="153"/>
      <c r="C66" s="153"/>
      <c r="D66" s="154"/>
      <c r="E66" s="154"/>
      <c r="F66" s="155"/>
      <c r="G66" s="143"/>
      <c r="H66" s="143"/>
      <c r="I66" s="143"/>
      <c r="J66" s="143"/>
      <c r="K66" s="143"/>
      <c r="L66" s="143"/>
      <c r="M66" s="143"/>
      <c r="N66" s="143"/>
      <c r="O66" s="143"/>
      <c r="P66" s="153"/>
      <c r="Q66" s="153"/>
      <c r="R66" s="154"/>
      <c r="S66" s="154"/>
      <c r="T66" s="155"/>
      <c r="U66" s="143"/>
      <c r="V66" s="143"/>
      <c r="W66" s="143"/>
      <c r="X66" s="143"/>
      <c r="Y66" s="143"/>
      <c r="Z66" s="153"/>
      <c r="AA66" s="153"/>
      <c r="AB66" s="154"/>
      <c r="AC66" s="154"/>
      <c r="AD66" s="155"/>
      <c r="AE66" s="143"/>
      <c r="AF66" s="143"/>
      <c r="AG66" s="143"/>
      <c r="AH66" s="143"/>
      <c r="AI66" s="153"/>
      <c r="AJ66" s="153"/>
      <c r="AK66" s="154"/>
      <c r="AL66" s="148">
        <v>102</v>
      </c>
      <c r="AM66" s="97">
        <f>BF66*$BH$3</f>
        <v>0.32955580500942522</v>
      </c>
      <c r="AN66" s="98"/>
      <c r="AO66" s="34"/>
      <c r="AP66" s="149">
        <v>103</v>
      </c>
      <c r="AQ66" s="100">
        <f>BG66*$BH$3</f>
        <v>0.32955580500942522</v>
      </c>
      <c r="AR66" s="35"/>
      <c r="AS66" s="156"/>
      <c r="AT66" s="95">
        <f t="shared" si="84"/>
        <v>0</v>
      </c>
      <c r="AV66" s="150">
        <v>0.31675799999999998</v>
      </c>
      <c r="AW66" s="102"/>
      <c r="AX66" s="151">
        <v>0.31675799999999998</v>
      </c>
      <c r="AY66" s="104">
        <f t="shared" si="85"/>
        <v>0</v>
      </c>
      <c r="AZ66" s="105">
        <v>0.3177716256</v>
      </c>
      <c r="BA66" s="105">
        <v>0.3177716256</v>
      </c>
      <c r="BB66" s="105"/>
      <c r="BF66" s="34">
        <f>AZ66*$BB$7</f>
        <v>0.32597013354047999</v>
      </c>
      <c r="BG66" s="35">
        <f>BA66*$BB$7</f>
        <v>0.32597013354047999</v>
      </c>
    </row>
    <row r="67" spans="1:59" x14ac:dyDescent="0.25">
      <c r="A67" s="152" t="s">
        <v>93</v>
      </c>
      <c r="B67" s="157"/>
      <c r="C67" s="157"/>
      <c r="D67" s="155"/>
      <c r="E67" s="155"/>
      <c r="F67" s="155"/>
      <c r="G67" s="155"/>
      <c r="H67" s="158"/>
      <c r="I67" s="158"/>
      <c r="J67" s="158"/>
      <c r="K67" s="158"/>
      <c r="L67" s="159"/>
      <c r="M67" s="160"/>
      <c r="N67" s="160"/>
      <c r="O67" s="159"/>
      <c r="P67" s="157"/>
      <c r="Q67" s="157"/>
      <c r="R67" s="155"/>
      <c r="S67" s="155"/>
      <c r="T67" s="155"/>
      <c r="U67" s="155"/>
      <c r="V67" s="155"/>
      <c r="W67" s="155"/>
      <c r="X67" s="155"/>
      <c r="Y67" s="161"/>
      <c r="Z67" s="157"/>
      <c r="AA67" s="157"/>
      <c r="AB67" s="155"/>
      <c r="AC67" s="155"/>
      <c r="AD67" s="155"/>
      <c r="AE67" s="155"/>
      <c r="AF67" s="155"/>
      <c r="AG67" s="155"/>
      <c r="AH67" s="155"/>
      <c r="AI67" s="157"/>
      <c r="AJ67" s="157"/>
      <c r="AK67" s="155"/>
      <c r="AL67" s="148">
        <v>104</v>
      </c>
      <c r="AM67" s="97">
        <f>BF67*$BH$3</f>
        <v>0.16175999999999999</v>
      </c>
      <c r="AN67" s="98"/>
      <c r="AO67" s="34"/>
      <c r="AP67" s="149">
        <v>105</v>
      </c>
      <c r="AQ67" s="100">
        <f>BG67*$BH$3</f>
        <v>0.16175999999999999</v>
      </c>
      <c r="AR67" s="35"/>
      <c r="AS67" s="156"/>
      <c r="AT67" s="95">
        <f t="shared" si="84"/>
        <v>0</v>
      </c>
      <c r="AU67" s="156"/>
      <c r="AV67" s="150">
        <v>0.15326999999999999</v>
      </c>
      <c r="AW67" s="162"/>
      <c r="AX67" s="163">
        <v>0.15326999999999999</v>
      </c>
      <c r="AY67" s="104">
        <f t="shared" si="85"/>
        <v>0</v>
      </c>
      <c r="AZ67" s="105">
        <v>0.15376046400000001</v>
      </c>
      <c r="BA67" s="105">
        <v>0.15376046400000001</v>
      </c>
      <c r="BB67" s="105"/>
      <c r="BF67" s="34">
        <v>0.16</v>
      </c>
      <c r="BG67" s="35">
        <v>0.16</v>
      </c>
    </row>
    <row r="68" spans="1:59" x14ac:dyDescent="0.25">
      <c r="A68" s="164" t="s">
        <v>94</v>
      </c>
      <c r="B68" s="153"/>
      <c r="C68" s="153"/>
      <c r="D68" s="154"/>
      <c r="E68" s="154"/>
      <c r="F68" s="154"/>
      <c r="G68" s="143"/>
      <c r="H68" s="143"/>
      <c r="I68" s="143"/>
      <c r="J68" s="143"/>
      <c r="K68" s="143"/>
      <c r="L68" s="143"/>
      <c r="M68" s="143"/>
      <c r="N68" s="143"/>
      <c r="O68" s="143"/>
      <c r="P68" s="153"/>
      <c r="Q68" s="153"/>
      <c r="R68" s="154"/>
      <c r="S68" s="154"/>
      <c r="T68" s="154"/>
      <c r="U68" s="143"/>
      <c r="V68" s="143"/>
      <c r="W68" s="143"/>
      <c r="X68" s="143"/>
      <c r="Y68" s="143"/>
      <c r="Z68" s="153"/>
      <c r="AA68" s="153"/>
      <c r="AB68" s="154"/>
      <c r="AC68" s="154"/>
      <c r="AD68" s="154"/>
      <c r="AE68" s="143"/>
      <c r="AF68" s="143"/>
      <c r="AG68" s="143"/>
      <c r="AH68" s="143"/>
      <c r="AI68" s="153"/>
      <c r="AJ68" s="153"/>
      <c r="AK68" s="154"/>
      <c r="AL68" s="148"/>
      <c r="AM68" s="97"/>
      <c r="AN68" s="98"/>
      <c r="AO68" s="34"/>
      <c r="AP68" s="149"/>
      <c r="AQ68" s="100"/>
      <c r="AR68" s="35"/>
      <c r="AS68" s="165"/>
      <c r="AT68" s="95">
        <f t="shared" si="84"/>
        <v>0</v>
      </c>
      <c r="AV68" s="150"/>
      <c r="AW68" s="102"/>
      <c r="AX68" s="163"/>
      <c r="AY68" s="104">
        <f t="shared" si="85"/>
        <v>0</v>
      </c>
      <c r="AZ68" s="105"/>
      <c r="BA68" s="105"/>
      <c r="BB68" s="105"/>
      <c r="BF68" s="34"/>
      <c r="BG68" s="35"/>
    </row>
    <row r="69" spans="1:59" x14ac:dyDescent="0.25">
      <c r="A69" s="152" t="s">
        <v>95</v>
      </c>
      <c r="B69" s="153"/>
      <c r="C69" s="153"/>
      <c r="D69" s="154"/>
      <c r="E69" s="154"/>
      <c r="F69" s="154"/>
      <c r="G69" s="143"/>
      <c r="H69" s="143"/>
      <c r="I69" s="143"/>
      <c r="J69" s="143"/>
      <c r="K69" s="143"/>
      <c r="L69" s="143"/>
      <c r="M69" s="143"/>
      <c r="N69" s="143"/>
      <c r="O69" s="143"/>
      <c r="P69" s="153"/>
      <c r="Q69" s="153"/>
      <c r="R69" s="154"/>
      <c r="S69" s="154"/>
      <c r="T69" s="154"/>
      <c r="U69" s="143"/>
      <c r="V69" s="143"/>
      <c r="W69" s="143"/>
      <c r="X69" s="143"/>
      <c r="Y69" s="143"/>
      <c r="Z69" s="153"/>
      <c r="AA69" s="153"/>
      <c r="AB69" s="154"/>
      <c r="AC69" s="154"/>
      <c r="AD69" s="154"/>
      <c r="AE69" s="143"/>
      <c r="AF69" s="143"/>
      <c r="AG69" s="143"/>
      <c r="AH69" s="143"/>
      <c r="AI69" s="153"/>
      <c r="AJ69" s="153"/>
      <c r="AK69" s="154"/>
      <c r="AL69" s="148">
        <v>106</v>
      </c>
      <c r="AM69" s="97">
        <f>BF69*$BH$3</f>
        <v>2.6286</v>
      </c>
      <c r="AN69" s="98"/>
      <c r="AO69" s="34"/>
      <c r="AP69" s="149">
        <v>107</v>
      </c>
      <c r="AQ69" s="100">
        <f>BG69*$BH$3</f>
        <v>2.6286</v>
      </c>
      <c r="AR69" s="35"/>
      <c r="AS69" s="165"/>
      <c r="AT69" s="95">
        <f t="shared" si="84"/>
        <v>0</v>
      </c>
      <c r="AV69" s="150">
        <v>2.4931920000000001</v>
      </c>
      <c r="AW69" s="102"/>
      <c r="AX69" s="151">
        <v>2.4931920000000001</v>
      </c>
      <c r="AY69" s="104">
        <f t="shared" si="85"/>
        <v>0</v>
      </c>
      <c r="AZ69" s="105">
        <v>2.5011702144000001</v>
      </c>
      <c r="BA69" s="105">
        <v>2.5011702144000001</v>
      </c>
      <c r="BB69" s="105"/>
      <c r="BF69" s="34">
        <v>2.6</v>
      </c>
      <c r="BG69" s="35">
        <v>2.6</v>
      </c>
    </row>
    <row r="70" spans="1:59" x14ac:dyDescent="0.25">
      <c r="A70" s="152" t="s">
        <v>96</v>
      </c>
      <c r="B70" s="153"/>
      <c r="C70" s="153"/>
      <c r="D70" s="154"/>
      <c r="E70" s="154"/>
      <c r="F70" s="154"/>
      <c r="G70" s="143"/>
      <c r="H70" s="143"/>
      <c r="I70" s="143"/>
      <c r="J70" s="143"/>
      <c r="K70" s="143"/>
      <c r="L70" s="143"/>
      <c r="M70" s="143"/>
      <c r="N70" s="143"/>
      <c r="O70" s="143"/>
      <c r="P70" s="153"/>
      <c r="Q70" s="153"/>
      <c r="R70" s="154"/>
      <c r="S70" s="154"/>
      <c r="T70" s="154"/>
      <c r="U70" s="143"/>
      <c r="V70" s="143"/>
      <c r="W70" s="143"/>
      <c r="X70" s="143"/>
      <c r="Y70" s="143"/>
      <c r="Z70" s="153"/>
      <c r="AA70" s="153"/>
      <c r="AB70" s="154"/>
      <c r="AC70" s="154"/>
      <c r="AD70" s="154"/>
      <c r="AE70" s="143"/>
      <c r="AF70" s="143"/>
      <c r="AG70" s="143"/>
      <c r="AH70" s="143"/>
      <c r="AI70" s="153"/>
      <c r="AJ70" s="153"/>
      <c r="AK70" s="154"/>
      <c r="AL70" s="148">
        <v>108</v>
      </c>
      <c r="AM70" s="97">
        <f>BF70*$BH$3</f>
        <v>1.2969615551983833</v>
      </c>
      <c r="AN70" s="98"/>
      <c r="AO70" s="34"/>
      <c r="AP70" s="149">
        <v>109</v>
      </c>
      <c r="AQ70" s="100">
        <f>BG70*$BH$3</f>
        <v>1.2969615551983833</v>
      </c>
      <c r="AR70" s="35"/>
      <c r="AS70" s="165"/>
      <c r="AT70" s="95">
        <f t="shared" si="84"/>
        <v>0</v>
      </c>
      <c r="AV70" s="150">
        <v>1.246596</v>
      </c>
      <c r="AW70" s="102"/>
      <c r="AX70" s="151">
        <v>1.246596</v>
      </c>
      <c r="AY70" s="104">
        <f t="shared" si="85"/>
        <v>0</v>
      </c>
      <c r="AZ70" s="105">
        <v>1.2505851072</v>
      </c>
      <c r="BA70" s="105">
        <v>1.2505851072</v>
      </c>
      <c r="BB70" s="105"/>
      <c r="BF70" s="34">
        <f t="shared" ref="BF70:BG72" si="86">AZ70*$BB$7</f>
        <v>1.28285020296576</v>
      </c>
      <c r="BG70" s="35">
        <f t="shared" si="86"/>
        <v>1.28285020296576</v>
      </c>
    </row>
    <row r="71" spans="1:59" x14ac:dyDescent="0.25">
      <c r="A71" s="152" t="s">
        <v>97</v>
      </c>
      <c r="B71" s="153"/>
      <c r="C71" s="153"/>
      <c r="D71" s="154"/>
      <c r="E71" s="154"/>
      <c r="F71" s="154"/>
      <c r="G71" s="143"/>
      <c r="H71" s="143"/>
      <c r="I71" s="143"/>
      <c r="J71" s="143"/>
      <c r="K71" s="143"/>
      <c r="L71" s="143"/>
      <c r="M71" s="143"/>
      <c r="N71" s="143"/>
      <c r="O71" s="143"/>
      <c r="P71" s="153"/>
      <c r="Q71" s="153"/>
      <c r="R71" s="154"/>
      <c r="S71" s="154"/>
      <c r="T71" s="154"/>
      <c r="U71" s="143"/>
      <c r="V71" s="143"/>
      <c r="W71" s="143"/>
      <c r="X71" s="143"/>
      <c r="Y71" s="143"/>
      <c r="Z71" s="153"/>
      <c r="AA71" s="153"/>
      <c r="AB71" s="154"/>
      <c r="AC71" s="154"/>
      <c r="AD71" s="154"/>
      <c r="AE71" s="143"/>
      <c r="AF71" s="143"/>
      <c r="AG71" s="143"/>
      <c r="AH71" s="143"/>
      <c r="AI71" s="153"/>
      <c r="AJ71" s="153"/>
      <c r="AK71" s="154"/>
      <c r="AL71" s="148">
        <v>110</v>
      </c>
      <c r="AM71" s="97">
        <f>BF71*$BH$3</f>
        <v>0.64848077759919165</v>
      </c>
      <c r="AN71" s="98"/>
      <c r="AO71" s="34"/>
      <c r="AP71" s="149">
        <v>111</v>
      </c>
      <c r="AQ71" s="100">
        <f>BG71*$BH$3</f>
        <v>0.64848077759919165</v>
      </c>
      <c r="AR71" s="35"/>
      <c r="AS71" s="165"/>
      <c r="AT71" s="95">
        <f t="shared" si="84"/>
        <v>0</v>
      </c>
      <c r="AV71" s="150">
        <v>0.62329800000000002</v>
      </c>
      <c r="AW71" s="102"/>
      <c r="AX71" s="151">
        <v>0.62329800000000002</v>
      </c>
      <c r="AY71" s="104">
        <f t="shared" si="85"/>
        <v>0</v>
      </c>
      <c r="AZ71" s="105">
        <v>0.62529255360000002</v>
      </c>
      <c r="BA71" s="105">
        <v>0.62529255360000002</v>
      </c>
      <c r="BB71" s="105"/>
      <c r="BF71" s="34">
        <f t="shared" si="86"/>
        <v>0.64142510148288001</v>
      </c>
      <c r="BG71" s="35">
        <f t="shared" si="86"/>
        <v>0.64142510148288001</v>
      </c>
    </row>
    <row r="72" spans="1:59" x14ac:dyDescent="0.25">
      <c r="A72" s="152" t="s">
        <v>98</v>
      </c>
      <c r="B72" s="153"/>
      <c r="C72" s="153"/>
      <c r="D72" s="154"/>
      <c r="E72" s="154"/>
      <c r="F72" s="154"/>
      <c r="G72" s="143"/>
      <c r="H72" s="143"/>
      <c r="I72" s="143"/>
      <c r="J72" s="143"/>
      <c r="K72" s="143"/>
      <c r="L72" s="143"/>
      <c r="M72" s="143"/>
      <c r="N72" s="143"/>
      <c r="O72" s="143"/>
      <c r="P72" s="153"/>
      <c r="Q72" s="153"/>
      <c r="R72" s="154"/>
      <c r="S72" s="154"/>
      <c r="T72" s="154"/>
      <c r="U72" s="143"/>
      <c r="V72" s="143"/>
      <c r="W72" s="143"/>
      <c r="X72" s="143"/>
      <c r="Y72" s="143"/>
      <c r="Z72" s="153"/>
      <c r="AA72" s="153"/>
      <c r="AB72" s="154"/>
      <c r="AC72" s="154"/>
      <c r="AD72" s="154"/>
      <c r="AE72" s="143"/>
      <c r="AF72" s="143"/>
      <c r="AG72" s="143"/>
      <c r="AH72" s="143"/>
      <c r="AI72" s="153"/>
      <c r="AJ72" s="153"/>
      <c r="AK72" s="154"/>
      <c r="AL72" s="148">
        <v>112</v>
      </c>
      <c r="AM72" s="97">
        <f>BF72*$BH$3</f>
        <v>0.32955580500942522</v>
      </c>
      <c r="AN72" s="98"/>
      <c r="AO72" s="34"/>
      <c r="AP72" s="149">
        <v>113</v>
      </c>
      <c r="AQ72" s="100">
        <f>BG72*$BH$3</f>
        <v>0.32955580500942522</v>
      </c>
      <c r="AR72" s="35"/>
      <c r="AS72" s="165"/>
      <c r="AT72" s="95">
        <f t="shared" si="84"/>
        <v>0</v>
      </c>
      <c r="AV72" s="150">
        <v>0.31675799999999998</v>
      </c>
      <c r="AW72" s="102"/>
      <c r="AX72" s="151">
        <v>0.31675799999999998</v>
      </c>
      <c r="AY72" s="104">
        <f t="shared" si="85"/>
        <v>0</v>
      </c>
      <c r="AZ72" s="105">
        <v>0.3177716256</v>
      </c>
      <c r="BA72" s="105">
        <v>0.3177716256</v>
      </c>
      <c r="BB72" s="105"/>
      <c r="BF72" s="34">
        <f t="shared" si="86"/>
        <v>0.32597013354047999</v>
      </c>
      <c r="BG72" s="35">
        <f t="shared" si="86"/>
        <v>0.32597013354047999</v>
      </c>
    </row>
    <row r="73" spans="1:59" x14ac:dyDescent="0.25">
      <c r="A73" s="164" t="s">
        <v>99</v>
      </c>
      <c r="B73" s="153"/>
      <c r="C73" s="153"/>
      <c r="D73" s="154"/>
      <c r="E73" s="154"/>
      <c r="F73" s="154"/>
      <c r="G73" s="143"/>
      <c r="H73" s="143"/>
      <c r="I73" s="143"/>
      <c r="J73" s="143"/>
      <c r="K73" s="143"/>
      <c r="L73" s="143"/>
      <c r="M73" s="143"/>
      <c r="N73" s="143"/>
      <c r="O73" s="143"/>
      <c r="P73" s="153"/>
      <c r="Q73" s="153"/>
      <c r="R73" s="154"/>
      <c r="S73" s="154"/>
      <c r="T73" s="154"/>
      <c r="U73" s="143"/>
      <c r="V73" s="143"/>
      <c r="W73" s="143"/>
      <c r="X73" s="143"/>
      <c r="Y73" s="143"/>
      <c r="Z73" s="153"/>
      <c r="AA73" s="153"/>
      <c r="AB73" s="154"/>
      <c r="AC73" s="154"/>
      <c r="AD73" s="154"/>
      <c r="AE73" s="143"/>
      <c r="AF73" s="143"/>
      <c r="AG73" s="143"/>
      <c r="AH73" s="143"/>
      <c r="AI73" s="153"/>
      <c r="AJ73" s="153"/>
      <c r="AK73" s="154"/>
      <c r="AL73" s="148"/>
      <c r="AM73" s="97"/>
      <c r="AN73" s="98"/>
      <c r="AO73" s="34"/>
      <c r="AP73" s="149"/>
      <c r="AQ73" s="100"/>
      <c r="AR73" s="35"/>
      <c r="AS73" s="165"/>
      <c r="AT73" s="95">
        <f t="shared" si="84"/>
        <v>0</v>
      </c>
      <c r="AV73" s="150">
        <v>0</v>
      </c>
      <c r="AW73" s="102"/>
      <c r="AX73" s="151"/>
      <c r="AY73" s="104">
        <f t="shared" si="85"/>
        <v>0</v>
      </c>
      <c r="AZ73" s="105"/>
      <c r="BA73" s="105"/>
      <c r="BB73" s="105"/>
      <c r="BF73" s="34"/>
      <c r="BG73" s="35"/>
    </row>
    <row r="74" spans="1:59" x14ac:dyDescent="0.25">
      <c r="A74" s="152" t="s">
        <v>95</v>
      </c>
      <c r="B74" s="153"/>
      <c r="C74" s="153"/>
      <c r="D74" s="154"/>
      <c r="E74" s="154"/>
      <c r="F74" s="154"/>
      <c r="G74" s="143"/>
      <c r="H74" s="143"/>
      <c r="I74" s="143"/>
      <c r="J74" s="143"/>
      <c r="K74" s="143"/>
      <c r="L74" s="143"/>
      <c r="M74" s="143"/>
      <c r="N74" s="143"/>
      <c r="O74" s="143"/>
      <c r="P74" s="153"/>
      <c r="Q74" s="153"/>
      <c r="R74" s="154"/>
      <c r="S74" s="154"/>
      <c r="T74" s="154"/>
      <c r="U74" s="143"/>
      <c r="V74" s="143"/>
      <c r="W74" s="143"/>
      <c r="X74" s="143"/>
      <c r="Y74" s="143"/>
      <c r="Z74" s="153"/>
      <c r="AA74" s="153"/>
      <c r="AB74" s="154"/>
      <c r="AC74" s="154"/>
      <c r="AD74" s="154"/>
      <c r="AE74" s="143"/>
      <c r="AF74" s="143"/>
      <c r="AG74" s="143"/>
      <c r="AH74" s="143"/>
      <c r="AI74" s="153"/>
      <c r="AJ74" s="153"/>
      <c r="AK74" s="154"/>
      <c r="AL74" s="148">
        <v>114</v>
      </c>
      <c r="AM74" s="97">
        <f>BF74*$BH$3</f>
        <v>2.6286</v>
      </c>
      <c r="AN74" s="98"/>
      <c r="AO74" s="34"/>
      <c r="AP74" s="149">
        <v>115</v>
      </c>
      <c r="AQ74" s="100">
        <f>BG74*$BH$3</f>
        <v>2.6286</v>
      </c>
      <c r="AR74" s="35"/>
      <c r="AS74" s="165"/>
      <c r="AT74" s="95">
        <f t="shared" si="84"/>
        <v>0</v>
      </c>
      <c r="AV74" s="150">
        <v>2.4931920000000001</v>
      </c>
      <c r="AW74" s="102"/>
      <c r="AX74" s="151">
        <v>2.4931920000000001</v>
      </c>
      <c r="AY74" s="104">
        <f t="shared" si="85"/>
        <v>0</v>
      </c>
      <c r="AZ74" s="105">
        <v>2.5011702144000001</v>
      </c>
      <c r="BA74" s="105">
        <v>2.5011702144000001</v>
      </c>
      <c r="BB74" s="105"/>
      <c r="BF74" s="34">
        <v>2.6</v>
      </c>
      <c r="BG74" s="35">
        <v>2.6</v>
      </c>
    </row>
    <row r="75" spans="1:59" x14ac:dyDescent="0.25">
      <c r="A75" s="152" t="s">
        <v>96</v>
      </c>
      <c r="B75" s="153"/>
      <c r="C75" s="153"/>
      <c r="D75" s="154"/>
      <c r="E75" s="154"/>
      <c r="F75" s="154"/>
      <c r="G75" s="143"/>
      <c r="H75" s="143"/>
      <c r="I75" s="143"/>
      <c r="J75" s="143"/>
      <c r="K75" s="143"/>
      <c r="L75" s="143"/>
      <c r="M75" s="143"/>
      <c r="N75" s="143"/>
      <c r="O75" s="143"/>
      <c r="P75" s="153"/>
      <c r="Q75" s="153"/>
      <c r="R75" s="154"/>
      <c r="S75" s="154"/>
      <c r="T75" s="154"/>
      <c r="U75" s="143"/>
      <c r="V75" s="143"/>
      <c r="W75" s="143"/>
      <c r="X75" s="143"/>
      <c r="Y75" s="143"/>
      <c r="Z75" s="153"/>
      <c r="AA75" s="153"/>
      <c r="AB75" s="154"/>
      <c r="AC75" s="154"/>
      <c r="AD75" s="154"/>
      <c r="AE75" s="143"/>
      <c r="AF75" s="143"/>
      <c r="AG75" s="143"/>
      <c r="AH75" s="143"/>
      <c r="AI75" s="153"/>
      <c r="AJ75" s="153"/>
      <c r="AK75" s="154"/>
      <c r="AL75" s="148">
        <v>116</v>
      </c>
      <c r="AM75" s="97">
        <f>BF75*$BH$3</f>
        <v>1.2969615551983833</v>
      </c>
      <c r="AN75" s="98"/>
      <c r="AO75" s="34"/>
      <c r="AP75" s="149">
        <v>117</v>
      </c>
      <c r="AQ75" s="100">
        <f>BG75*$BH$3</f>
        <v>1.2969615551983833</v>
      </c>
      <c r="AR75" s="35"/>
      <c r="AS75" s="165"/>
      <c r="AT75" s="95">
        <f t="shared" si="84"/>
        <v>0</v>
      </c>
      <c r="AV75" s="150">
        <v>1.246596</v>
      </c>
      <c r="AW75" s="102"/>
      <c r="AX75" s="151">
        <v>1.246596</v>
      </c>
      <c r="AY75" s="104">
        <f t="shared" si="85"/>
        <v>0</v>
      </c>
      <c r="AZ75" s="105">
        <v>1.2505851072</v>
      </c>
      <c r="BA75" s="105">
        <v>1.2505851072</v>
      </c>
      <c r="BB75" s="105"/>
      <c r="BF75" s="34">
        <f t="shared" ref="BF75:BG77" si="87">AZ75*$BB$7</f>
        <v>1.28285020296576</v>
      </c>
      <c r="BG75" s="35">
        <f t="shared" si="87"/>
        <v>1.28285020296576</v>
      </c>
    </row>
    <row r="76" spans="1:59" x14ac:dyDescent="0.25">
      <c r="A76" s="152" t="s">
        <v>100</v>
      </c>
      <c r="B76" s="153"/>
      <c r="C76" s="153"/>
      <c r="D76" s="154"/>
      <c r="E76" s="154"/>
      <c r="F76" s="154"/>
      <c r="G76" s="143"/>
      <c r="H76" s="143"/>
      <c r="I76" s="143"/>
      <c r="J76" s="143"/>
      <c r="K76" s="143"/>
      <c r="L76" s="143"/>
      <c r="M76" s="143"/>
      <c r="N76" s="143"/>
      <c r="O76" s="143"/>
      <c r="P76" s="153"/>
      <c r="Q76" s="153"/>
      <c r="R76" s="154"/>
      <c r="S76" s="154"/>
      <c r="T76" s="154"/>
      <c r="U76" s="143"/>
      <c r="V76" s="143"/>
      <c r="W76" s="143"/>
      <c r="X76" s="143"/>
      <c r="Y76" s="143"/>
      <c r="Z76" s="153"/>
      <c r="AA76" s="153"/>
      <c r="AB76" s="154"/>
      <c r="AC76" s="154"/>
      <c r="AD76" s="154"/>
      <c r="AE76" s="143"/>
      <c r="AF76" s="143"/>
      <c r="AG76" s="143"/>
      <c r="AH76" s="143"/>
      <c r="AI76" s="153"/>
      <c r="AJ76" s="153"/>
      <c r="AK76" s="154"/>
      <c r="AL76" s="148">
        <v>118</v>
      </c>
      <c r="AM76" s="97">
        <f t="shared" ref="AM76:AM77" si="88">BF76*$BH$3</f>
        <v>0.64848077759919165</v>
      </c>
      <c r="AN76" s="98"/>
      <c r="AO76" s="34"/>
      <c r="AP76" s="149">
        <v>119</v>
      </c>
      <c r="AQ76" s="100">
        <f>BG76*$BH$3</f>
        <v>0.64848077759919165</v>
      </c>
      <c r="AR76" s="35"/>
      <c r="AS76" s="165"/>
      <c r="AT76" s="95">
        <f t="shared" si="84"/>
        <v>0</v>
      </c>
      <c r="AV76" s="150">
        <v>0.62329800000000002</v>
      </c>
      <c r="AW76" s="102"/>
      <c r="AX76" s="151">
        <v>0.62329800000000002</v>
      </c>
      <c r="AY76" s="104">
        <f t="shared" si="85"/>
        <v>0</v>
      </c>
      <c r="AZ76" s="105">
        <v>0.62529255360000002</v>
      </c>
      <c r="BA76" s="105">
        <v>0.62529255360000002</v>
      </c>
      <c r="BB76" s="105"/>
      <c r="BF76" s="34">
        <f t="shared" si="87"/>
        <v>0.64142510148288001</v>
      </c>
      <c r="BG76" s="35">
        <f t="shared" si="87"/>
        <v>0.64142510148288001</v>
      </c>
    </row>
    <row r="77" spans="1:59" x14ac:dyDescent="0.25">
      <c r="A77" s="152" t="s">
        <v>101</v>
      </c>
      <c r="B77" s="153"/>
      <c r="C77" s="153"/>
      <c r="D77" s="154"/>
      <c r="E77" s="154"/>
      <c r="F77" s="154"/>
      <c r="G77" s="143"/>
      <c r="H77" s="143"/>
      <c r="I77" s="143"/>
      <c r="J77" s="143"/>
      <c r="K77" s="143"/>
      <c r="L77" s="143"/>
      <c r="M77" s="143"/>
      <c r="N77" s="143"/>
      <c r="O77" s="143"/>
      <c r="P77" s="153"/>
      <c r="Q77" s="153"/>
      <c r="R77" s="154"/>
      <c r="S77" s="154"/>
      <c r="T77" s="154"/>
      <c r="U77" s="143"/>
      <c r="V77" s="143"/>
      <c r="W77" s="143"/>
      <c r="X77" s="143"/>
      <c r="Y77" s="143"/>
      <c r="Z77" s="153"/>
      <c r="AA77" s="153"/>
      <c r="AB77" s="154"/>
      <c r="AC77" s="154"/>
      <c r="AD77" s="154"/>
      <c r="AE77" s="143"/>
      <c r="AF77" s="143"/>
      <c r="AG77" s="143"/>
      <c r="AH77" s="143"/>
      <c r="AI77" s="153"/>
      <c r="AJ77" s="153"/>
      <c r="AK77" s="154"/>
      <c r="AL77" s="148">
        <v>120</v>
      </c>
      <c r="AM77" s="97">
        <f t="shared" si="88"/>
        <v>0.32955580500942522</v>
      </c>
      <c r="AN77" s="98"/>
      <c r="AO77" s="34"/>
      <c r="AP77" s="149">
        <v>121</v>
      </c>
      <c r="AQ77" s="100">
        <f t="shared" ref="AQ77" si="89">BG77*$BH$3</f>
        <v>0.32955580500942522</v>
      </c>
      <c r="AR77" s="35"/>
      <c r="AS77" s="165"/>
      <c r="AT77" s="95">
        <f t="shared" si="84"/>
        <v>0</v>
      </c>
      <c r="AV77" s="150">
        <v>0.31675799999999998</v>
      </c>
      <c r="AW77" s="102"/>
      <c r="AX77" s="151">
        <v>0.31675799999999998</v>
      </c>
      <c r="AY77" s="104">
        <f t="shared" si="85"/>
        <v>0</v>
      </c>
      <c r="AZ77" s="105">
        <v>0.3177716256</v>
      </c>
      <c r="BA77" s="105">
        <v>0.3177716256</v>
      </c>
      <c r="BB77" s="105"/>
      <c r="BF77" s="34">
        <f t="shared" si="87"/>
        <v>0.32597013354047999</v>
      </c>
      <c r="BG77" s="35">
        <f t="shared" si="87"/>
        <v>0.32597013354047999</v>
      </c>
    </row>
    <row r="78" spans="1:59" x14ac:dyDescent="0.25">
      <c r="A78" s="166"/>
      <c r="B78" s="167"/>
      <c r="C78" s="167"/>
      <c r="D78" s="165"/>
      <c r="E78" s="165"/>
      <c r="F78" s="165"/>
      <c r="P78" s="167"/>
      <c r="Q78" s="167"/>
      <c r="R78" s="165"/>
      <c r="S78" s="165"/>
      <c r="T78" s="165"/>
      <c r="Z78" s="167"/>
      <c r="AA78" s="167"/>
      <c r="AB78" s="165"/>
      <c r="AC78" s="165"/>
      <c r="AD78" s="165"/>
      <c r="AI78" s="167"/>
      <c r="AJ78" s="167"/>
      <c r="AK78" s="165"/>
      <c r="AL78" s="167"/>
      <c r="AM78" s="167"/>
      <c r="AN78" s="167"/>
      <c r="AO78" s="167"/>
      <c r="AP78" s="165"/>
      <c r="AQ78" s="165"/>
      <c r="AR78" s="165"/>
      <c r="AS78" s="165"/>
    </row>
    <row r="79" spans="1:59" x14ac:dyDescent="0.25">
      <c r="A79" s="168"/>
      <c r="B79" s="167"/>
      <c r="C79" s="167"/>
      <c r="D79" s="165"/>
      <c r="E79" s="165"/>
      <c r="F79" s="165"/>
      <c r="P79" s="167"/>
      <c r="Q79" s="167"/>
      <c r="R79" s="165"/>
      <c r="S79" s="165"/>
      <c r="T79" s="165"/>
      <c r="Z79" s="167"/>
      <c r="AA79" s="167"/>
      <c r="AB79" s="165"/>
      <c r="AC79" s="165"/>
      <c r="AD79" s="165"/>
      <c r="AI79" s="167"/>
      <c r="AJ79" s="167"/>
      <c r="AK79" s="165"/>
      <c r="AL79" s="167"/>
      <c r="AM79" s="167"/>
      <c r="AN79" s="167"/>
      <c r="AO79" s="167"/>
      <c r="AP79" s="165"/>
      <c r="AQ79" s="165"/>
      <c r="AR79" s="165"/>
      <c r="AS79" s="165"/>
    </row>
    <row r="80" spans="1:59" x14ac:dyDescent="0.25">
      <c r="A80" s="168"/>
      <c r="B80" s="167"/>
      <c r="C80" s="167"/>
      <c r="D80" s="165"/>
      <c r="E80" s="165"/>
      <c r="F80" s="165"/>
      <c r="P80" s="167"/>
      <c r="Q80" s="167"/>
      <c r="R80" s="165"/>
      <c r="S80" s="165"/>
      <c r="T80" s="165"/>
      <c r="Z80" s="167"/>
      <c r="AA80" s="167"/>
      <c r="AB80" s="165"/>
      <c r="AC80" s="165"/>
      <c r="AD80" s="165"/>
      <c r="AI80" s="167"/>
      <c r="AJ80" s="167"/>
      <c r="AK80" s="165"/>
      <c r="AL80" s="167"/>
      <c r="AM80" s="167"/>
      <c r="AN80" s="167"/>
      <c r="AO80" s="167"/>
      <c r="AP80" s="165"/>
      <c r="AQ80" s="165"/>
      <c r="AR80" s="165"/>
      <c r="AS80" s="165"/>
    </row>
    <row r="81" spans="1:45" x14ac:dyDescent="0.25">
      <c r="A81" s="168"/>
      <c r="B81" s="167"/>
      <c r="C81" s="167"/>
      <c r="D81" s="165"/>
      <c r="E81" s="165"/>
      <c r="F81" s="165"/>
      <c r="P81" s="167"/>
      <c r="Q81" s="167"/>
      <c r="R81" s="165"/>
      <c r="S81" s="165"/>
      <c r="T81" s="165"/>
      <c r="Z81" s="167"/>
      <c r="AA81" s="167"/>
      <c r="AB81" s="165"/>
      <c r="AC81" s="165"/>
      <c r="AD81" s="165"/>
      <c r="AI81" s="167"/>
      <c r="AJ81" s="167"/>
      <c r="AK81" s="165"/>
      <c r="AL81" s="167"/>
      <c r="AM81" s="167"/>
      <c r="AN81" s="167"/>
      <c r="AO81" s="167"/>
      <c r="AP81" s="165"/>
      <c r="AQ81" s="165"/>
      <c r="AR81" s="165"/>
      <c r="AS81" s="165"/>
    </row>
    <row r="82" spans="1:45" x14ac:dyDescent="0.25">
      <c r="A82" s="169"/>
      <c r="B82" s="167"/>
      <c r="C82" s="167"/>
      <c r="D82" s="165"/>
      <c r="E82" s="165"/>
      <c r="F82" s="165"/>
      <c r="P82" s="167"/>
      <c r="Q82" s="167"/>
      <c r="R82" s="165"/>
      <c r="S82" s="165"/>
      <c r="T82" s="165"/>
      <c r="Z82" s="167"/>
      <c r="AA82" s="167"/>
      <c r="AB82" s="165"/>
      <c r="AC82" s="165"/>
      <c r="AD82" s="165"/>
      <c r="AI82" s="167"/>
      <c r="AJ82" s="167"/>
      <c r="AK82" s="165"/>
      <c r="AL82" s="167"/>
      <c r="AM82" s="167"/>
      <c r="AN82" s="167"/>
      <c r="AO82" s="167"/>
      <c r="AP82" s="165"/>
      <c r="AQ82" s="165"/>
      <c r="AR82" s="165"/>
      <c r="AS82" s="165"/>
    </row>
    <row r="83" spans="1:45" x14ac:dyDescent="0.25">
      <c r="A83" s="168"/>
      <c r="B83" s="167"/>
      <c r="C83" s="167"/>
      <c r="D83" s="165"/>
      <c r="E83" s="165"/>
      <c r="F83" s="165"/>
      <c r="P83" s="167"/>
      <c r="Q83" s="167"/>
      <c r="R83" s="165"/>
      <c r="S83" s="165"/>
      <c r="T83" s="165"/>
      <c r="Z83" s="167"/>
      <c r="AA83" s="167"/>
      <c r="AB83" s="165"/>
      <c r="AC83" s="165"/>
      <c r="AD83" s="165"/>
      <c r="AI83" s="167"/>
      <c r="AJ83" s="167"/>
      <c r="AK83" s="165"/>
      <c r="AL83" s="167"/>
      <c r="AM83" s="167"/>
      <c r="AN83" s="167"/>
      <c r="AO83" s="167"/>
      <c r="AP83" s="165"/>
      <c r="AQ83" s="165"/>
      <c r="AR83" s="165"/>
      <c r="AS83" s="165"/>
    </row>
    <row r="84" spans="1:45" x14ac:dyDescent="0.25">
      <c r="A84" s="168"/>
      <c r="B84" s="167"/>
      <c r="C84" s="167"/>
      <c r="D84" s="165"/>
      <c r="E84" s="165"/>
      <c r="F84" s="165"/>
      <c r="P84" s="167"/>
      <c r="Q84" s="167"/>
      <c r="R84" s="165"/>
      <c r="S84" s="165"/>
      <c r="T84" s="165"/>
      <c r="Z84" s="167"/>
      <c r="AA84" s="167"/>
      <c r="AB84" s="165"/>
      <c r="AC84" s="165"/>
      <c r="AD84" s="165"/>
      <c r="AI84" s="167"/>
      <c r="AJ84" s="167"/>
      <c r="AK84" s="165"/>
      <c r="AL84" s="167"/>
      <c r="AM84" s="167"/>
      <c r="AN84" s="167"/>
      <c r="AO84" s="167"/>
      <c r="AP84" s="165"/>
      <c r="AQ84" s="165"/>
      <c r="AR84" s="165"/>
      <c r="AS84" s="165"/>
    </row>
    <row r="85" spans="1:45" x14ac:dyDescent="0.25">
      <c r="A85" s="169"/>
      <c r="B85" s="167"/>
      <c r="C85" s="167"/>
      <c r="D85" s="165"/>
      <c r="E85" s="165"/>
      <c r="F85" s="165"/>
      <c r="P85" s="167"/>
      <c r="Q85" s="167"/>
      <c r="R85" s="165"/>
      <c r="S85" s="165"/>
      <c r="T85" s="165"/>
      <c r="Z85" s="167"/>
      <c r="AA85" s="167"/>
      <c r="AB85" s="165"/>
      <c r="AC85" s="165"/>
      <c r="AD85" s="165"/>
      <c r="AI85" s="167"/>
      <c r="AJ85" s="167"/>
      <c r="AK85" s="165"/>
      <c r="AL85" s="167"/>
      <c r="AM85" s="167"/>
      <c r="AN85" s="167"/>
      <c r="AO85" s="167"/>
      <c r="AP85" s="165"/>
      <c r="AQ85" s="165"/>
      <c r="AR85" s="165"/>
      <c r="AS85" s="165"/>
    </row>
    <row r="86" spans="1:45" x14ac:dyDescent="0.25">
      <c r="A86" s="168"/>
      <c r="B86" s="167"/>
      <c r="C86" s="167"/>
      <c r="D86" s="165"/>
      <c r="E86" s="165"/>
      <c r="F86" s="165"/>
      <c r="P86" s="167"/>
      <c r="Q86" s="167"/>
      <c r="R86" s="165"/>
      <c r="S86" s="165"/>
      <c r="T86" s="165"/>
      <c r="Z86" s="167"/>
      <c r="AA86" s="167"/>
      <c r="AB86" s="165"/>
      <c r="AC86" s="165"/>
      <c r="AD86" s="165"/>
      <c r="AI86" s="167"/>
      <c r="AJ86" s="167"/>
      <c r="AK86" s="165"/>
      <c r="AL86" s="167"/>
      <c r="AM86" s="167"/>
      <c r="AN86" s="167"/>
      <c r="AO86" s="167"/>
      <c r="AP86" s="165"/>
      <c r="AQ86" s="165"/>
      <c r="AR86" s="165"/>
      <c r="AS86" s="165"/>
    </row>
    <row r="87" spans="1:45" x14ac:dyDescent="0.25">
      <c r="A87" s="168"/>
      <c r="B87" s="167"/>
      <c r="C87" s="167"/>
      <c r="D87" s="165"/>
      <c r="E87" s="165"/>
      <c r="F87" s="165"/>
      <c r="P87" s="167"/>
      <c r="Q87" s="167"/>
      <c r="R87" s="165"/>
      <c r="S87" s="165"/>
      <c r="T87" s="165"/>
      <c r="Z87" s="167"/>
      <c r="AA87" s="167"/>
      <c r="AB87" s="165"/>
      <c r="AC87" s="165"/>
      <c r="AD87" s="165"/>
      <c r="AI87" s="167"/>
      <c r="AJ87" s="167"/>
      <c r="AK87" s="165"/>
      <c r="AL87" s="167"/>
      <c r="AM87" s="167"/>
      <c r="AN87" s="167"/>
      <c r="AO87" s="167"/>
      <c r="AP87" s="165"/>
      <c r="AQ87" s="165"/>
      <c r="AR87" s="165"/>
      <c r="AS87" s="165"/>
    </row>
    <row r="88" spans="1:45" x14ac:dyDescent="0.25">
      <c r="A88" s="169"/>
      <c r="B88" s="167"/>
      <c r="C88" s="167"/>
      <c r="D88" s="165"/>
      <c r="E88" s="165"/>
      <c r="F88" s="165"/>
      <c r="P88" s="167"/>
      <c r="Q88" s="167"/>
      <c r="R88" s="165"/>
      <c r="S88" s="165"/>
      <c r="T88" s="165"/>
      <c r="Z88" s="167"/>
      <c r="AA88" s="167"/>
      <c r="AB88" s="165"/>
      <c r="AC88" s="165"/>
      <c r="AD88" s="165"/>
      <c r="AI88" s="167"/>
      <c r="AJ88" s="167"/>
      <c r="AK88" s="165"/>
      <c r="AL88" s="167"/>
      <c r="AM88" s="167"/>
      <c r="AN88" s="167"/>
      <c r="AO88" s="167"/>
      <c r="AP88" s="165"/>
      <c r="AQ88" s="165"/>
      <c r="AR88" s="165"/>
      <c r="AS88" s="165"/>
    </row>
    <row r="89" spans="1:45" x14ac:dyDescent="0.25">
      <c r="A89" s="168"/>
      <c r="B89" s="167"/>
      <c r="C89" s="167"/>
      <c r="D89" s="165"/>
      <c r="E89" s="165"/>
      <c r="F89" s="165"/>
      <c r="P89" s="167"/>
      <c r="Q89" s="167"/>
      <c r="R89" s="165"/>
      <c r="S89" s="165"/>
      <c r="T89" s="165"/>
      <c r="Z89" s="167"/>
      <c r="AA89" s="167"/>
      <c r="AB89" s="165"/>
      <c r="AC89" s="165"/>
      <c r="AD89" s="165"/>
      <c r="AI89" s="167"/>
      <c r="AJ89" s="167"/>
      <c r="AK89" s="165"/>
      <c r="AL89" s="167"/>
      <c r="AM89" s="167"/>
      <c r="AN89" s="167"/>
      <c r="AO89" s="167"/>
      <c r="AP89" s="165"/>
      <c r="AQ89" s="165"/>
      <c r="AR89" s="165"/>
      <c r="AS89" s="165"/>
    </row>
    <row r="90" spans="1:45" x14ac:dyDescent="0.25">
      <c r="A90" s="168"/>
      <c r="B90" s="167"/>
      <c r="C90" s="167"/>
      <c r="D90" s="165"/>
      <c r="E90" s="165"/>
      <c r="F90" s="165"/>
      <c r="P90" s="167"/>
      <c r="Q90" s="167"/>
      <c r="R90" s="165"/>
      <c r="S90" s="165"/>
      <c r="T90" s="165"/>
      <c r="Z90" s="167"/>
      <c r="AA90" s="167"/>
      <c r="AB90" s="165"/>
      <c r="AC90" s="165"/>
      <c r="AD90" s="165"/>
      <c r="AI90" s="167"/>
      <c r="AJ90" s="167"/>
      <c r="AK90" s="165"/>
      <c r="AL90" s="167"/>
      <c r="AM90" s="167"/>
      <c r="AN90" s="167"/>
      <c r="AO90" s="167"/>
      <c r="AP90" s="165"/>
      <c r="AQ90" s="165"/>
      <c r="AR90" s="165"/>
      <c r="AS90" s="165"/>
    </row>
    <row r="91" spans="1:45" x14ac:dyDescent="0.25">
      <c r="A91" s="168"/>
      <c r="B91" s="167"/>
      <c r="C91" s="167"/>
      <c r="D91" s="165"/>
      <c r="E91" s="165"/>
      <c r="F91" s="165"/>
      <c r="P91" s="167"/>
      <c r="Q91" s="167"/>
      <c r="R91" s="165"/>
      <c r="S91" s="165"/>
      <c r="T91" s="165"/>
      <c r="Z91" s="167"/>
      <c r="AA91" s="167"/>
      <c r="AB91" s="165"/>
      <c r="AC91" s="165"/>
      <c r="AD91" s="165"/>
      <c r="AI91" s="167"/>
      <c r="AJ91" s="167"/>
      <c r="AK91" s="165"/>
      <c r="AL91" s="167"/>
      <c r="AM91" s="167"/>
      <c r="AN91" s="167"/>
      <c r="AO91" s="167"/>
      <c r="AP91" s="165"/>
      <c r="AQ91" s="165"/>
      <c r="AR91" s="165"/>
      <c r="AS91" s="165"/>
    </row>
    <row r="92" spans="1:45" x14ac:dyDescent="0.25">
      <c r="A92" s="169"/>
      <c r="B92" s="167"/>
      <c r="C92" s="167"/>
      <c r="D92" s="165"/>
      <c r="E92" s="165"/>
      <c r="F92" s="165"/>
      <c r="P92" s="167"/>
      <c r="Q92" s="167"/>
      <c r="R92" s="165"/>
      <c r="S92" s="165"/>
      <c r="T92" s="165"/>
      <c r="Z92" s="167"/>
      <c r="AA92" s="167"/>
      <c r="AB92" s="165"/>
      <c r="AC92" s="165"/>
      <c r="AD92" s="165"/>
      <c r="AI92" s="167"/>
      <c r="AJ92" s="167"/>
      <c r="AK92" s="165"/>
      <c r="AL92" s="167"/>
      <c r="AM92" s="167"/>
      <c r="AN92" s="167"/>
      <c r="AO92" s="167"/>
      <c r="AP92" s="165"/>
      <c r="AQ92" s="165"/>
      <c r="AR92" s="165"/>
      <c r="AS92" s="165"/>
    </row>
    <row r="93" spans="1:45" x14ac:dyDescent="0.25">
      <c r="A93" s="168"/>
      <c r="B93" s="167"/>
      <c r="C93" s="167"/>
      <c r="D93" s="165"/>
      <c r="E93" s="165"/>
      <c r="F93" s="165"/>
      <c r="P93" s="167"/>
      <c r="Q93" s="167"/>
      <c r="R93" s="165"/>
      <c r="S93" s="165"/>
      <c r="T93" s="165"/>
      <c r="Z93" s="167"/>
      <c r="AA93" s="167"/>
      <c r="AB93" s="165"/>
      <c r="AC93" s="165"/>
      <c r="AD93" s="165"/>
      <c r="AI93" s="167"/>
      <c r="AJ93" s="167"/>
      <c r="AK93" s="165"/>
      <c r="AL93" s="167"/>
      <c r="AM93" s="167"/>
      <c r="AN93" s="167"/>
      <c r="AO93" s="167"/>
      <c r="AP93" s="165"/>
      <c r="AQ93" s="165"/>
      <c r="AR93" s="165"/>
      <c r="AS93" s="165"/>
    </row>
    <row r="94" spans="1:45" x14ac:dyDescent="0.25">
      <c r="A94" s="168"/>
      <c r="B94" s="167"/>
      <c r="C94" s="167"/>
      <c r="D94" s="165"/>
      <c r="E94" s="165"/>
      <c r="F94" s="165"/>
      <c r="P94" s="167"/>
      <c r="Q94" s="167"/>
      <c r="R94" s="165"/>
      <c r="S94" s="165"/>
      <c r="T94" s="165"/>
      <c r="Z94" s="167"/>
      <c r="AA94" s="167"/>
      <c r="AB94" s="165"/>
      <c r="AC94" s="165"/>
      <c r="AD94" s="165"/>
      <c r="AI94" s="167"/>
      <c r="AJ94" s="167"/>
      <c r="AK94" s="165"/>
      <c r="AL94" s="167"/>
      <c r="AM94" s="167"/>
      <c r="AN94" s="167"/>
      <c r="AO94" s="167"/>
      <c r="AP94" s="165"/>
      <c r="AQ94" s="165"/>
      <c r="AR94" s="165"/>
      <c r="AS94" s="165"/>
    </row>
    <row r="95" spans="1:45" x14ac:dyDescent="0.25">
      <c r="A95" s="168"/>
      <c r="B95" s="167"/>
      <c r="C95" s="167"/>
      <c r="D95" s="165"/>
      <c r="E95" s="165"/>
      <c r="F95" s="165"/>
      <c r="P95" s="167"/>
      <c r="Q95" s="167"/>
      <c r="R95" s="165"/>
      <c r="S95" s="165"/>
      <c r="T95" s="165"/>
      <c r="Z95" s="167"/>
      <c r="AA95" s="167"/>
      <c r="AB95" s="165"/>
      <c r="AC95" s="165"/>
      <c r="AD95" s="165"/>
      <c r="AI95" s="167"/>
      <c r="AJ95" s="167"/>
      <c r="AK95" s="165"/>
      <c r="AL95" s="167"/>
      <c r="AM95" s="167"/>
      <c r="AN95" s="167"/>
      <c r="AO95" s="167"/>
      <c r="AP95" s="165"/>
      <c r="AQ95" s="165"/>
      <c r="AR95" s="165"/>
      <c r="AS95" s="165"/>
    </row>
    <row r="96" spans="1:45" x14ac:dyDescent="0.25">
      <c r="A96" s="168"/>
      <c r="B96" s="167"/>
      <c r="C96" s="167"/>
      <c r="D96" s="165"/>
      <c r="E96" s="165"/>
      <c r="F96" s="165"/>
      <c r="P96" s="167"/>
      <c r="Q96" s="167"/>
      <c r="R96" s="165"/>
      <c r="S96" s="165"/>
      <c r="T96" s="165"/>
      <c r="Z96" s="167"/>
      <c r="AA96" s="167"/>
      <c r="AB96" s="165"/>
      <c r="AC96" s="165"/>
      <c r="AD96" s="165"/>
      <c r="AI96" s="167"/>
      <c r="AJ96" s="167"/>
      <c r="AK96" s="165"/>
      <c r="AL96" s="167"/>
      <c r="AM96" s="167"/>
      <c r="AN96" s="167"/>
      <c r="AO96" s="167"/>
      <c r="AP96" s="165"/>
      <c r="AQ96" s="165"/>
      <c r="AR96" s="165"/>
      <c r="AS96" s="165"/>
    </row>
    <row r="97" spans="1:45" x14ac:dyDescent="0.25">
      <c r="A97" s="169"/>
      <c r="B97" s="167"/>
      <c r="C97" s="167"/>
      <c r="D97" s="165"/>
      <c r="E97" s="165"/>
      <c r="F97" s="165"/>
      <c r="P97" s="167"/>
      <c r="Q97" s="167"/>
      <c r="R97" s="165"/>
      <c r="S97" s="165"/>
      <c r="T97" s="165"/>
      <c r="Z97" s="167"/>
      <c r="AA97" s="167"/>
      <c r="AB97" s="165"/>
      <c r="AC97" s="165"/>
      <c r="AD97" s="165"/>
      <c r="AI97" s="167"/>
      <c r="AJ97" s="167"/>
      <c r="AK97" s="165"/>
      <c r="AL97" s="167"/>
      <c r="AM97" s="167"/>
      <c r="AN97" s="167"/>
      <c r="AO97" s="167"/>
      <c r="AP97" s="165"/>
      <c r="AQ97" s="165"/>
      <c r="AR97" s="165"/>
      <c r="AS97" s="165"/>
    </row>
    <row r="98" spans="1:45" x14ac:dyDescent="0.25">
      <c r="A98" s="168"/>
      <c r="B98" s="167"/>
      <c r="C98" s="167"/>
      <c r="D98" s="165"/>
      <c r="E98" s="165"/>
      <c r="F98" s="165"/>
      <c r="P98" s="167"/>
      <c r="Q98" s="167"/>
      <c r="R98" s="165"/>
      <c r="S98" s="165"/>
      <c r="T98" s="165"/>
      <c r="Z98" s="167"/>
      <c r="AA98" s="167"/>
      <c r="AB98" s="165"/>
      <c r="AC98" s="165"/>
      <c r="AD98" s="165"/>
      <c r="AI98" s="167"/>
      <c r="AJ98" s="167"/>
      <c r="AK98" s="165"/>
      <c r="AL98" s="167"/>
      <c r="AM98" s="167"/>
      <c r="AN98" s="167"/>
      <c r="AO98" s="167"/>
      <c r="AP98" s="165"/>
      <c r="AQ98" s="165"/>
      <c r="AR98" s="165"/>
      <c r="AS98" s="165"/>
    </row>
    <row r="99" spans="1:45" x14ac:dyDescent="0.25">
      <c r="A99" s="168"/>
      <c r="B99" s="167"/>
      <c r="C99" s="167"/>
      <c r="D99" s="165"/>
      <c r="E99" s="165"/>
      <c r="F99" s="165"/>
      <c r="P99" s="167"/>
      <c r="Q99" s="167"/>
      <c r="R99" s="165"/>
      <c r="S99" s="165"/>
      <c r="T99" s="165"/>
      <c r="Z99" s="167"/>
      <c r="AA99" s="167"/>
      <c r="AB99" s="165"/>
      <c r="AC99" s="165"/>
      <c r="AD99" s="165"/>
      <c r="AI99" s="167"/>
      <c r="AJ99" s="167"/>
      <c r="AK99" s="165"/>
      <c r="AL99" s="167"/>
      <c r="AM99" s="167"/>
      <c r="AN99" s="167"/>
      <c r="AO99" s="167"/>
      <c r="AP99" s="165"/>
      <c r="AQ99" s="165"/>
      <c r="AR99" s="165"/>
      <c r="AS99" s="165"/>
    </row>
    <row r="100" spans="1:45" x14ac:dyDescent="0.25">
      <c r="A100" s="168"/>
      <c r="B100" s="167"/>
      <c r="C100" s="167"/>
      <c r="D100" s="165"/>
      <c r="E100" s="165"/>
      <c r="F100" s="165"/>
      <c r="P100" s="167"/>
      <c r="Q100" s="167"/>
      <c r="R100" s="165"/>
      <c r="S100" s="165"/>
      <c r="T100" s="165"/>
      <c r="Z100" s="167"/>
      <c r="AA100" s="167"/>
      <c r="AB100" s="165"/>
      <c r="AC100" s="165"/>
      <c r="AD100" s="165"/>
      <c r="AI100" s="167"/>
      <c r="AJ100" s="167"/>
      <c r="AK100" s="165"/>
      <c r="AL100" s="167"/>
      <c r="AM100" s="167"/>
      <c r="AN100" s="167"/>
      <c r="AO100" s="167"/>
      <c r="AP100" s="165"/>
      <c r="AQ100" s="165"/>
      <c r="AR100" s="165"/>
      <c r="AS100" s="165"/>
    </row>
    <row r="101" spans="1:45" x14ac:dyDescent="0.25">
      <c r="A101" s="168"/>
      <c r="B101" s="167"/>
      <c r="C101" s="167"/>
      <c r="D101" s="165"/>
      <c r="E101" s="165"/>
      <c r="F101" s="165"/>
      <c r="P101" s="167"/>
      <c r="Q101" s="167"/>
      <c r="R101" s="165"/>
      <c r="S101" s="165"/>
      <c r="T101" s="165"/>
      <c r="Z101" s="167"/>
      <c r="AA101" s="167"/>
      <c r="AB101" s="165"/>
      <c r="AC101" s="165"/>
      <c r="AD101" s="165"/>
      <c r="AI101" s="167"/>
      <c r="AJ101" s="167"/>
      <c r="AK101" s="165"/>
      <c r="AL101" s="167"/>
      <c r="AM101" s="167"/>
      <c r="AN101" s="167"/>
      <c r="AO101" s="167"/>
      <c r="AP101" s="165"/>
      <c r="AQ101" s="165"/>
      <c r="AR101" s="165"/>
      <c r="AS101" s="165"/>
    </row>
    <row r="102" spans="1:45" x14ac:dyDescent="0.25">
      <c r="A102" s="168"/>
      <c r="B102" s="167"/>
      <c r="C102" s="167"/>
      <c r="D102" s="165"/>
      <c r="E102" s="165"/>
      <c r="F102" s="165"/>
      <c r="P102" s="167"/>
      <c r="Q102" s="167"/>
      <c r="R102" s="165"/>
      <c r="S102" s="165"/>
      <c r="T102" s="165"/>
      <c r="Z102" s="167"/>
      <c r="AA102" s="167"/>
      <c r="AB102" s="165"/>
      <c r="AC102" s="165"/>
      <c r="AD102" s="165"/>
      <c r="AI102" s="167"/>
      <c r="AJ102" s="167"/>
      <c r="AK102" s="165"/>
      <c r="AL102" s="167"/>
      <c r="AM102" s="167"/>
      <c r="AN102" s="167"/>
      <c r="AO102" s="167"/>
      <c r="AP102" s="165"/>
      <c r="AQ102" s="165"/>
      <c r="AR102" s="165"/>
      <c r="AS102" s="165"/>
    </row>
    <row r="103" spans="1:45" x14ac:dyDescent="0.25">
      <c r="A103" s="169"/>
      <c r="B103" s="167"/>
      <c r="C103" s="167"/>
      <c r="D103" s="165"/>
      <c r="E103" s="165"/>
      <c r="F103" s="165"/>
      <c r="P103" s="167"/>
      <c r="Q103" s="167"/>
      <c r="R103" s="165"/>
      <c r="S103" s="165"/>
      <c r="T103" s="165"/>
      <c r="Z103" s="167"/>
      <c r="AA103" s="167"/>
      <c r="AB103" s="165"/>
      <c r="AC103" s="165"/>
      <c r="AD103" s="165"/>
      <c r="AI103" s="167"/>
      <c r="AJ103" s="167"/>
      <c r="AK103" s="165"/>
      <c r="AL103" s="167"/>
      <c r="AM103" s="167"/>
      <c r="AN103" s="167"/>
      <c r="AO103" s="167"/>
      <c r="AP103" s="165"/>
      <c r="AQ103" s="165"/>
      <c r="AR103" s="165"/>
      <c r="AS103" s="165"/>
    </row>
    <row r="104" spans="1:45" x14ac:dyDescent="0.25">
      <c r="A104" s="169"/>
      <c r="B104" s="167"/>
      <c r="C104" s="167"/>
      <c r="D104" s="165"/>
      <c r="E104" s="165"/>
      <c r="F104" s="165"/>
      <c r="P104" s="167"/>
      <c r="Q104" s="167"/>
      <c r="R104" s="165"/>
      <c r="S104" s="165"/>
      <c r="T104" s="165"/>
      <c r="Z104" s="167"/>
      <c r="AA104" s="167"/>
      <c r="AB104" s="165"/>
      <c r="AC104" s="165"/>
      <c r="AD104" s="165"/>
      <c r="AI104" s="167"/>
      <c r="AJ104" s="167"/>
      <c r="AK104" s="165"/>
      <c r="AL104" s="167"/>
      <c r="AM104" s="167"/>
      <c r="AN104" s="167"/>
      <c r="AO104" s="167"/>
      <c r="AP104" s="165"/>
      <c r="AQ104" s="165"/>
      <c r="AR104" s="165"/>
      <c r="AS104" s="165"/>
    </row>
    <row r="105" spans="1:45" x14ac:dyDescent="0.25">
      <c r="A105" s="169"/>
      <c r="B105" s="167"/>
      <c r="C105" s="167"/>
      <c r="D105" s="165"/>
      <c r="E105" s="165"/>
      <c r="F105" s="165"/>
      <c r="P105" s="167"/>
      <c r="Q105" s="167"/>
      <c r="R105" s="165"/>
      <c r="S105" s="165"/>
      <c r="T105" s="165"/>
      <c r="Z105" s="167"/>
      <c r="AA105" s="167"/>
      <c r="AB105" s="165"/>
      <c r="AC105" s="165"/>
      <c r="AD105" s="165"/>
      <c r="AI105" s="167"/>
      <c r="AJ105" s="167"/>
      <c r="AK105" s="165"/>
      <c r="AL105" s="167"/>
      <c r="AM105" s="167"/>
      <c r="AN105" s="167"/>
      <c r="AO105" s="167"/>
      <c r="AP105" s="165"/>
      <c r="AQ105" s="165"/>
      <c r="AR105" s="165"/>
      <c r="AS105" s="165"/>
    </row>
    <row r="106" spans="1:45" x14ac:dyDescent="0.25">
      <c r="A106" s="168"/>
      <c r="B106" s="167"/>
      <c r="C106" s="167"/>
      <c r="D106" s="165"/>
      <c r="E106" s="165"/>
      <c r="F106" s="165"/>
      <c r="P106" s="167"/>
      <c r="Q106" s="167"/>
      <c r="R106" s="165"/>
      <c r="S106" s="165"/>
      <c r="T106" s="165"/>
      <c r="Z106" s="167"/>
      <c r="AA106" s="167"/>
      <c r="AB106" s="165"/>
      <c r="AC106" s="165"/>
      <c r="AD106" s="165"/>
      <c r="AI106" s="167"/>
      <c r="AJ106" s="167"/>
      <c r="AK106" s="165"/>
      <c r="AL106" s="167"/>
      <c r="AM106" s="167"/>
      <c r="AN106" s="167"/>
      <c r="AO106" s="167"/>
      <c r="AP106" s="165"/>
      <c r="AQ106" s="165"/>
      <c r="AR106" s="165"/>
      <c r="AS106" s="165"/>
    </row>
    <row r="107" spans="1:45" x14ac:dyDescent="0.25">
      <c r="A107" s="168"/>
      <c r="B107" s="167"/>
      <c r="C107" s="167"/>
      <c r="D107" s="165"/>
      <c r="E107" s="165"/>
      <c r="F107" s="165"/>
      <c r="P107" s="167"/>
      <c r="Q107" s="167"/>
      <c r="R107" s="165"/>
      <c r="S107" s="165"/>
      <c r="T107" s="165"/>
      <c r="Z107" s="167"/>
      <c r="AA107" s="167"/>
      <c r="AB107" s="165"/>
      <c r="AC107" s="165"/>
      <c r="AD107" s="165"/>
      <c r="AI107" s="167"/>
      <c r="AJ107" s="167"/>
      <c r="AK107" s="165"/>
      <c r="AL107" s="167"/>
      <c r="AM107" s="167"/>
      <c r="AN107" s="167"/>
      <c r="AO107" s="167"/>
      <c r="AP107" s="165"/>
      <c r="AQ107" s="165"/>
      <c r="AR107" s="165"/>
      <c r="AS107" s="165"/>
    </row>
    <row r="108" spans="1:45" x14ac:dyDescent="0.25">
      <c r="A108" s="168"/>
      <c r="B108" s="167"/>
      <c r="C108" s="167"/>
      <c r="D108" s="165"/>
      <c r="E108" s="165"/>
      <c r="F108" s="165"/>
      <c r="P108" s="167"/>
      <c r="Q108" s="167"/>
      <c r="R108" s="165"/>
      <c r="S108" s="165"/>
      <c r="T108" s="165"/>
      <c r="Z108" s="167"/>
      <c r="AA108" s="167"/>
      <c r="AB108" s="165"/>
      <c r="AC108" s="165"/>
      <c r="AD108" s="165"/>
      <c r="AI108" s="167"/>
      <c r="AJ108" s="167"/>
      <c r="AK108" s="165"/>
      <c r="AL108" s="167"/>
      <c r="AM108" s="167"/>
      <c r="AN108" s="167"/>
      <c r="AO108" s="167"/>
      <c r="AP108" s="165"/>
      <c r="AQ108" s="165"/>
      <c r="AR108" s="165"/>
      <c r="AS108" s="165"/>
    </row>
    <row r="109" spans="1:45" x14ac:dyDescent="0.25">
      <c r="A109" s="168"/>
      <c r="B109" s="167"/>
      <c r="C109" s="167"/>
      <c r="D109" s="165"/>
      <c r="E109" s="165"/>
      <c r="F109" s="165"/>
      <c r="P109" s="167"/>
      <c r="Q109" s="167"/>
      <c r="R109" s="165"/>
      <c r="S109" s="165"/>
      <c r="T109" s="165"/>
      <c r="Z109" s="167"/>
      <c r="AA109" s="167"/>
      <c r="AB109" s="165"/>
      <c r="AC109" s="165"/>
      <c r="AD109" s="165"/>
      <c r="AI109" s="167"/>
      <c r="AJ109" s="167"/>
      <c r="AK109" s="165"/>
      <c r="AL109" s="167"/>
      <c r="AM109" s="167"/>
      <c r="AN109" s="167"/>
      <c r="AO109" s="167"/>
      <c r="AP109" s="165"/>
      <c r="AQ109" s="165"/>
      <c r="AR109" s="165"/>
      <c r="AS109" s="165"/>
    </row>
    <row r="110" spans="1:45" x14ac:dyDescent="0.25">
      <c r="A110" s="168"/>
      <c r="B110" s="167"/>
      <c r="C110" s="167"/>
      <c r="D110" s="165"/>
      <c r="E110" s="165"/>
      <c r="F110" s="165"/>
      <c r="P110" s="167"/>
      <c r="Q110" s="167"/>
      <c r="R110" s="165"/>
      <c r="S110" s="165"/>
      <c r="T110" s="165"/>
      <c r="Z110" s="167"/>
      <c r="AA110" s="167"/>
      <c r="AB110" s="165"/>
      <c r="AC110" s="165"/>
      <c r="AD110" s="165"/>
      <c r="AI110" s="167"/>
      <c r="AJ110" s="167"/>
      <c r="AK110" s="165"/>
      <c r="AL110" s="167"/>
      <c r="AM110" s="167"/>
      <c r="AN110" s="167"/>
      <c r="AO110" s="167"/>
      <c r="AP110" s="165"/>
      <c r="AQ110" s="165"/>
      <c r="AR110" s="165"/>
      <c r="AS110" s="165"/>
    </row>
  </sheetData>
  <mergeCells count="7">
    <mergeCell ref="AI6:AJ6"/>
    <mergeCell ref="B6:C6"/>
    <mergeCell ref="D6:G6"/>
    <mergeCell ref="H6:K6"/>
    <mergeCell ref="L6:O6"/>
    <mergeCell ref="Z6:AA6"/>
    <mergeCell ref="AB6:A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rightToLeft="1" workbookViewId="0">
      <selection activeCell="E29" sqref="E29"/>
    </sheetView>
  </sheetViews>
  <sheetFormatPr defaultRowHeight="15.6" x14ac:dyDescent="0.3"/>
  <cols>
    <col min="1" max="1" width="10.09765625" customWidth="1"/>
    <col min="2" max="2" width="9.59765625" customWidth="1"/>
    <col min="3" max="3" width="5.3984375" customWidth="1"/>
    <col min="4" max="4" width="6.09765625" customWidth="1"/>
    <col min="5" max="5" width="6" customWidth="1"/>
    <col min="6" max="6" width="5.5" customWidth="1"/>
    <col min="7" max="7" width="7.3984375" customWidth="1"/>
    <col min="8" max="8" width="7" customWidth="1"/>
    <col min="9" max="9" width="6.59765625" bestFit="1" customWidth="1"/>
    <col min="10" max="10" width="7.3984375" customWidth="1"/>
    <col min="11" max="11" width="7.8984375" customWidth="1"/>
    <col min="12" max="12" width="8.69921875" customWidth="1"/>
    <col min="13" max="13" width="8.3984375" style="172" customWidth="1"/>
    <col min="14" max="14" width="7.19921875" style="172" customWidth="1"/>
    <col min="15" max="15" width="6.09765625" style="173" customWidth="1"/>
    <col min="16" max="16" width="7.59765625" style="174" customWidth="1"/>
    <col min="17" max="17" width="5.8984375" style="173" customWidth="1"/>
    <col min="18" max="18" width="6.8984375" style="173" customWidth="1"/>
    <col min="19" max="19" width="8.3984375" style="173" bestFit="1" customWidth="1"/>
    <col min="20" max="20" width="35.59765625" bestFit="1" customWidth="1"/>
    <col min="264" max="264" width="10.69921875" customWidth="1"/>
    <col min="265" max="265" width="9.09765625" customWidth="1"/>
    <col min="266" max="266" width="6" customWidth="1"/>
    <col min="267" max="267" width="6.8984375" customWidth="1"/>
    <col min="268" max="268" width="6" customWidth="1"/>
    <col min="269" max="269" width="6.69921875" customWidth="1"/>
    <col min="270" max="270" width="7.3984375" customWidth="1"/>
    <col min="271" max="271" width="8.3984375" customWidth="1"/>
    <col min="272" max="272" width="7.8984375" customWidth="1"/>
    <col min="273" max="273" width="7.3984375" customWidth="1"/>
    <col min="274" max="274" width="7.8984375" customWidth="1"/>
    <col min="275" max="275" width="9.19921875" customWidth="1"/>
    <col min="276" max="276" width="34" customWidth="1"/>
    <col min="520" max="520" width="10.69921875" customWidth="1"/>
    <col min="521" max="521" width="9.09765625" customWidth="1"/>
    <col min="522" max="522" width="6" customWidth="1"/>
    <col min="523" max="523" width="6.8984375" customWidth="1"/>
    <col min="524" max="524" width="6" customWidth="1"/>
    <col min="525" max="525" width="6.69921875" customWidth="1"/>
    <col min="526" max="526" width="7.3984375" customWidth="1"/>
    <col min="527" max="527" width="8.3984375" customWidth="1"/>
    <col min="528" max="528" width="7.8984375" customWidth="1"/>
    <col min="529" max="529" width="7.3984375" customWidth="1"/>
    <col min="530" max="530" width="7.8984375" customWidth="1"/>
    <col min="531" max="531" width="9.19921875" customWidth="1"/>
    <col min="532" max="532" width="34" customWidth="1"/>
    <col min="776" max="776" width="10.69921875" customWidth="1"/>
    <col min="777" max="777" width="9.09765625" customWidth="1"/>
    <col min="778" max="778" width="6" customWidth="1"/>
    <col min="779" max="779" width="6.8984375" customWidth="1"/>
    <col min="780" max="780" width="6" customWidth="1"/>
    <col min="781" max="781" width="6.69921875" customWidth="1"/>
    <col min="782" max="782" width="7.3984375" customWidth="1"/>
    <col min="783" max="783" width="8.3984375" customWidth="1"/>
    <col min="784" max="784" width="7.8984375" customWidth="1"/>
    <col min="785" max="785" width="7.3984375" customWidth="1"/>
    <col min="786" max="786" width="7.8984375" customWidth="1"/>
    <col min="787" max="787" width="9.19921875" customWidth="1"/>
    <col min="788" max="788" width="34" customWidth="1"/>
    <col min="1032" max="1032" width="10.69921875" customWidth="1"/>
    <col min="1033" max="1033" width="9.09765625" customWidth="1"/>
    <col min="1034" max="1034" width="6" customWidth="1"/>
    <col min="1035" max="1035" width="6.8984375" customWidth="1"/>
    <col min="1036" max="1036" width="6" customWidth="1"/>
    <col min="1037" max="1037" width="6.69921875" customWidth="1"/>
    <col min="1038" max="1038" width="7.3984375" customWidth="1"/>
    <col min="1039" max="1039" width="8.3984375" customWidth="1"/>
    <col min="1040" max="1040" width="7.8984375" customWidth="1"/>
    <col min="1041" max="1041" width="7.3984375" customWidth="1"/>
    <col min="1042" max="1042" width="7.8984375" customWidth="1"/>
    <col min="1043" max="1043" width="9.19921875" customWidth="1"/>
    <col min="1044" max="1044" width="34" customWidth="1"/>
    <col min="1288" max="1288" width="10.69921875" customWidth="1"/>
    <col min="1289" max="1289" width="9.09765625" customWidth="1"/>
    <col min="1290" max="1290" width="6" customWidth="1"/>
    <col min="1291" max="1291" width="6.8984375" customWidth="1"/>
    <col min="1292" max="1292" width="6" customWidth="1"/>
    <col min="1293" max="1293" width="6.69921875" customWidth="1"/>
    <col min="1294" max="1294" width="7.3984375" customWidth="1"/>
    <col min="1295" max="1295" width="8.3984375" customWidth="1"/>
    <col min="1296" max="1296" width="7.8984375" customWidth="1"/>
    <col min="1297" max="1297" width="7.3984375" customWidth="1"/>
    <col min="1298" max="1298" width="7.8984375" customWidth="1"/>
    <col min="1299" max="1299" width="9.19921875" customWidth="1"/>
    <col min="1300" max="1300" width="34" customWidth="1"/>
    <col min="1544" max="1544" width="10.69921875" customWidth="1"/>
    <col min="1545" max="1545" width="9.09765625" customWidth="1"/>
    <col min="1546" max="1546" width="6" customWidth="1"/>
    <col min="1547" max="1547" width="6.8984375" customWidth="1"/>
    <col min="1548" max="1548" width="6" customWidth="1"/>
    <col min="1549" max="1549" width="6.69921875" customWidth="1"/>
    <col min="1550" max="1550" width="7.3984375" customWidth="1"/>
    <col min="1551" max="1551" width="8.3984375" customWidth="1"/>
    <col min="1552" max="1552" width="7.8984375" customWidth="1"/>
    <col min="1553" max="1553" width="7.3984375" customWidth="1"/>
    <col min="1554" max="1554" width="7.8984375" customWidth="1"/>
    <col min="1555" max="1555" width="9.19921875" customWidth="1"/>
    <col min="1556" max="1556" width="34" customWidth="1"/>
    <col min="1800" max="1800" width="10.69921875" customWidth="1"/>
    <col min="1801" max="1801" width="9.09765625" customWidth="1"/>
    <col min="1802" max="1802" width="6" customWidth="1"/>
    <col min="1803" max="1803" width="6.8984375" customWidth="1"/>
    <col min="1804" max="1804" width="6" customWidth="1"/>
    <col min="1805" max="1805" width="6.69921875" customWidth="1"/>
    <col min="1806" max="1806" width="7.3984375" customWidth="1"/>
    <col min="1807" max="1807" width="8.3984375" customWidth="1"/>
    <col min="1808" max="1808" width="7.8984375" customWidth="1"/>
    <col min="1809" max="1809" width="7.3984375" customWidth="1"/>
    <col min="1810" max="1810" width="7.8984375" customWidth="1"/>
    <col min="1811" max="1811" width="9.19921875" customWidth="1"/>
    <col min="1812" max="1812" width="34" customWidth="1"/>
    <col min="2056" max="2056" width="10.69921875" customWidth="1"/>
    <col min="2057" max="2057" width="9.09765625" customWidth="1"/>
    <col min="2058" max="2058" width="6" customWidth="1"/>
    <col min="2059" max="2059" width="6.8984375" customWidth="1"/>
    <col min="2060" max="2060" width="6" customWidth="1"/>
    <col min="2061" max="2061" width="6.69921875" customWidth="1"/>
    <col min="2062" max="2062" width="7.3984375" customWidth="1"/>
    <col min="2063" max="2063" width="8.3984375" customWidth="1"/>
    <col min="2064" max="2064" width="7.8984375" customWidth="1"/>
    <col min="2065" max="2065" width="7.3984375" customWidth="1"/>
    <col min="2066" max="2066" width="7.8984375" customWidth="1"/>
    <col min="2067" max="2067" width="9.19921875" customWidth="1"/>
    <col min="2068" max="2068" width="34" customWidth="1"/>
    <col min="2312" max="2312" width="10.69921875" customWidth="1"/>
    <col min="2313" max="2313" width="9.09765625" customWidth="1"/>
    <col min="2314" max="2314" width="6" customWidth="1"/>
    <col min="2315" max="2315" width="6.8984375" customWidth="1"/>
    <col min="2316" max="2316" width="6" customWidth="1"/>
    <col min="2317" max="2317" width="6.69921875" customWidth="1"/>
    <col min="2318" max="2318" width="7.3984375" customWidth="1"/>
    <col min="2319" max="2319" width="8.3984375" customWidth="1"/>
    <col min="2320" max="2320" width="7.8984375" customWidth="1"/>
    <col min="2321" max="2321" width="7.3984375" customWidth="1"/>
    <col min="2322" max="2322" width="7.8984375" customWidth="1"/>
    <col min="2323" max="2323" width="9.19921875" customWidth="1"/>
    <col min="2324" max="2324" width="34" customWidth="1"/>
    <col min="2568" max="2568" width="10.69921875" customWidth="1"/>
    <col min="2569" max="2569" width="9.09765625" customWidth="1"/>
    <col min="2570" max="2570" width="6" customWidth="1"/>
    <col min="2571" max="2571" width="6.8984375" customWidth="1"/>
    <col min="2572" max="2572" width="6" customWidth="1"/>
    <col min="2573" max="2573" width="6.69921875" customWidth="1"/>
    <col min="2574" max="2574" width="7.3984375" customWidth="1"/>
    <col min="2575" max="2575" width="8.3984375" customWidth="1"/>
    <col min="2576" max="2576" width="7.8984375" customWidth="1"/>
    <col min="2577" max="2577" width="7.3984375" customWidth="1"/>
    <col min="2578" max="2578" width="7.8984375" customWidth="1"/>
    <col min="2579" max="2579" width="9.19921875" customWidth="1"/>
    <col min="2580" max="2580" width="34" customWidth="1"/>
    <col min="2824" max="2824" width="10.69921875" customWidth="1"/>
    <col min="2825" max="2825" width="9.09765625" customWidth="1"/>
    <col min="2826" max="2826" width="6" customWidth="1"/>
    <col min="2827" max="2827" width="6.8984375" customWidth="1"/>
    <col min="2828" max="2828" width="6" customWidth="1"/>
    <col min="2829" max="2829" width="6.69921875" customWidth="1"/>
    <col min="2830" max="2830" width="7.3984375" customWidth="1"/>
    <col min="2831" max="2831" width="8.3984375" customWidth="1"/>
    <col min="2832" max="2832" width="7.8984375" customWidth="1"/>
    <col min="2833" max="2833" width="7.3984375" customWidth="1"/>
    <col min="2834" max="2834" width="7.8984375" customWidth="1"/>
    <col min="2835" max="2835" width="9.19921875" customWidth="1"/>
    <col min="2836" max="2836" width="34" customWidth="1"/>
    <col min="3080" max="3080" width="10.69921875" customWidth="1"/>
    <col min="3081" max="3081" width="9.09765625" customWidth="1"/>
    <col min="3082" max="3082" width="6" customWidth="1"/>
    <col min="3083" max="3083" width="6.8984375" customWidth="1"/>
    <col min="3084" max="3084" width="6" customWidth="1"/>
    <col min="3085" max="3085" width="6.69921875" customWidth="1"/>
    <col min="3086" max="3086" width="7.3984375" customWidth="1"/>
    <col min="3087" max="3087" width="8.3984375" customWidth="1"/>
    <col min="3088" max="3088" width="7.8984375" customWidth="1"/>
    <col min="3089" max="3089" width="7.3984375" customWidth="1"/>
    <col min="3090" max="3090" width="7.8984375" customWidth="1"/>
    <col min="3091" max="3091" width="9.19921875" customWidth="1"/>
    <col min="3092" max="3092" width="34" customWidth="1"/>
    <col min="3336" max="3336" width="10.69921875" customWidth="1"/>
    <col min="3337" max="3337" width="9.09765625" customWidth="1"/>
    <col min="3338" max="3338" width="6" customWidth="1"/>
    <col min="3339" max="3339" width="6.8984375" customWidth="1"/>
    <col min="3340" max="3340" width="6" customWidth="1"/>
    <col min="3341" max="3341" width="6.69921875" customWidth="1"/>
    <col min="3342" max="3342" width="7.3984375" customWidth="1"/>
    <col min="3343" max="3343" width="8.3984375" customWidth="1"/>
    <col min="3344" max="3344" width="7.8984375" customWidth="1"/>
    <col min="3345" max="3345" width="7.3984375" customWidth="1"/>
    <col min="3346" max="3346" width="7.8984375" customWidth="1"/>
    <col min="3347" max="3347" width="9.19921875" customWidth="1"/>
    <col min="3348" max="3348" width="34" customWidth="1"/>
    <col min="3592" max="3592" width="10.69921875" customWidth="1"/>
    <col min="3593" max="3593" width="9.09765625" customWidth="1"/>
    <col min="3594" max="3594" width="6" customWidth="1"/>
    <col min="3595" max="3595" width="6.8984375" customWidth="1"/>
    <col min="3596" max="3596" width="6" customWidth="1"/>
    <col min="3597" max="3597" width="6.69921875" customWidth="1"/>
    <col min="3598" max="3598" width="7.3984375" customWidth="1"/>
    <col min="3599" max="3599" width="8.3984375" customWidth="1"/>
    <col min="3600" max="3600" width="7.8984375" customWidth="1"/>
    <col min="3601" max="3601" width="7.3984375" customWidth="1"/>
    <col min="3602" max="3602" width="7.8984375" customWidth="1"/>
    <col min="3603" max="3603" width="9.19921875" customWidth="1"/>
    <col min="3604" max="3604" width="34" customWidth="1"/>
    <col min="3848" max="3848" width="10.69921875" customWidth="1"/>
    <col min="3849" max="3849" width="9.09765625" customWidth="1"/>
    <col min="3850" max="3850" width="6" customWidth="1"/>
    <col min="3851" max="3851" width="6.8984375" customWidth="1"/>
    <col min="3852" max="3852" width="6" customWidth="1"/>
    <col min="3853" max="3853" width="6.69921875" customWidth="1"/>
    <col min="3854" max="3854" width="7.3984375" customWidth="1"/>
    <col min="3855" max="3855" width="8.3984375" customWidth="1"/>
    <col min="3856" max="3856" width="7.8984375" customWidth="1"/>
    <col min="3857" max="3857" width="7.3984375" customWidth="1"/>
    <col min="3858" max="3858" width="7.8984375" customWidth="1"/>
    <col min="3859" max="3859" width="9.19921875" customWidth="1"/>
    <col min="3860" max="3860" width="34" customWidth="1"/>
    <col min="4104" max="4104" width="10.69921875" customWidth="1"/>
    <col min="4105" max="4105" width="9.09765625" customWidth="1"/>
    <col min="4106" max="4106" width="6" customWidth="1"/>
    <col min="4107" max="4107" width="6.8984375" customWidth="1"/>
    <col min="4108" max="4108" width="6" customWidth="1"/>
    <col min="4109" max="4109" width="6.69921875" customWidth="1"/>
    <col min="4110" max="4110" width="7.3984375" customWidth="1"/>
    <col min="4111" max="4111" width="8.3984375" customWidth="1"/>
    <col min="4112" max="4112" width="7.8984375" customWidth="1"/>
    <col min="4113" max="4113" width="7.3984375" customWidth="1"/>
    <col min="4114" max="4114" width="7.8984375" customWidth="1"/>
    <col min="4115" max="4115" width="9.19921875" customWidth="1"/>
    <col min="4116" max="4116" width="34" customWidth="1"/>
    <col min="4360" max="4360" width="10.69921875" customWidth="1"/>
    <col min="4361" max="4361" width="9.09765625" customWidth="1"/>
    <col min="4362" max="4362" width="6" customWidth="1"/>
    <col min="4363" max="4363" width="6.8984375" customWidth="1"/>
    <col min="4364" max="4364" width="6" customWidth="1"/>
    <col min="4365" max="4365" width="6.69921875" customWidth="1"/>
    <col min="4366" max="4366" width="7.3984375" customWidth="1"/>
    <col min="4367" max="4367" width="8.3984375" customWidth="1"/>
    <col min="4368" max="4368" width="7.8984375" customWidth="1"/>
    <col min="4369" max="4369" width="7.3984375" customWidth="1"/>
    <col min="4370" max="4370" width="7.8984375" customWidth="1"/>
    <col min="4371" max="4371" width="9.19921875" customWidth="1"/>
    <col min="4372" max="4372" width="34" customWidth="1"/>
    <col min="4616" max="4616" width="10.69921875" customWidth="1"/>
    <col min="4617" max="4617" width="9.09765625" customWidth="1"/>
    <col min="4618" max="4618" width="6" customWidth="1"/>
    <col min="4619" max="4619" width="6.8984375" customWidth="1"/>
    <col min="4620" max="4620" width="6" customWidth="1"/>
    <col min="4621" max="4621" width="6.69921875" customWidth="1"/>
    <col min="4622" max="4622" width="7.3984375" customWidth="1"/>
    <col min="4623" max="4623" width="8.3984375" customWidth="1"/>
    <col min="4624" max="4624" width="7.8984375" customWidth="1"/>
    <col min="4625" max="4625" width="7.3984375" customWidth="1"/>
    <col min="4626" max="4626" width="7.8984375" customWidth="1"/>
    <col min="4627" max="4627" width="9.19921875" customWidth="1"/>
    <col min="4628" max="4628" width="34" customWidth="1"/>
    <col min="4872" max="4872" width="10.69921875" customWidth="1"/>
    <col min="4873" max="4873" width="9.09765625" customWidth="1"/>
    <col min="4874" max="4874" width="6" customWidth="1"/>
    <col min="4875" max="4875" width="6.8984375" customWidth="1"/>
    <col min="4876" max="4876" width="6" customWidth="1"/>
    <col min="4877" max="4877" width="6.69921875" customWidth="1"/>
    <col min="4878" max="4878" width="7.3984375" customWidth="1"/>
    <col min="4879" max="4879" width="8.3984375" customWidth="1"/>
    <col min="4880" max="4880" width="7.8984375" customWidth="1"/>
    <col min="4881" max="4881" width="7.3984375" customWidth="1"/>
    <col min="4882" max="4882" width="7.8984375" customWidth="1"/>
    <col min="4883" max="4883" width="9.19921875" customWidth="1"/>
    <col min="4884" max="4884" width="34" customWidth="1"/>
    <col min="5128" max="5128" width="10.69921875" customWidth="1"/>
    <col min="5129" max="5129" width="9.09765625" customWidth="1"/>
    <col min="5130" max="5130" width="6" customWidth="1"/>
    <col min="5131" max="5131" width="6.8984375" customWidth="1"/>
    <col min="5132" max="5132" width="6" customWidth="1"/>
    <col min="5133" max="5133" width="6.69921875" customWidth="1"/>
    <col min="5134" max="5134" width="7.3984375" customWidth="1"/>
    <col min="5135" max="5135" width="8.3984375" customWidth="1"/>
    <col min="5136" max="5136" width="7.8984375" customWidth="1"/>
    <col min="5137" max="5137" width="7.3984375" customWidth="1"/>
    <col min="5138" max="5138" width="7.8984375" customWidth="1"/>
    <col min="5139" max="5139" width="9.19921875" customWidth="1"/>
    <col min="5140" max="5140" width="34" customWidth="1"/>
    <col min="5384" max="5384" width="10.69921875" customWidth="1"/>
    <col min="5385" max="5385" width="9.09765625" customWidth="1"/>
    <col min="5386" max="5386" width="6" customWidth="1"/>
    <col min="5387" max="5387" width="6.8984375" customWidth="1"/>
    <col min="5388" max="5388" width="6" customWidth="1"/>
    <col min="5389" max="5389" width="6.69921875" customWidth="1"/>
    <col min="5390" max="5390" width="7.3984375" customWidth="1"/>
    <col min="5391" max="5391" width="8.3984375" customWidth="1"/>
    <col min="5392" max="5392" width="7.8984375" customWidth="1"/>
    <col min="5393" max="5393" width="7.3984375" customWidth="1"/>
    <col min="5394" max="5394" width="7.8984375" customWidth="1"/>
    <col min="5395" max="5395" width="9.19921875" customWidth="1"/>
    <col min="5396" max="5396" width="34" customWidth="1"/>
    <col min="5640" max="5640" width="10.69921875" customWidth="1"/>
    <col min="5641" max="5641" width="9.09765625" customWidth="1"/>
    <col min="5642" max="5642" width="6" customWidth="1"/>
    <col min="5643" max="5643" width="6.8984375" customWidth="1"/>
    <col min="5644" max="5644" width="6" customWidth="1"/>
    <col min="5645" max="5645" width="6.69921875" customWidth="1"/>
    <col min="5646" max="5646" width="7.3984375" customWidth="1"/>
    <col min="5647" max="5647" width="8.3984375" customWidth="1"/>
    <col min="5648" max="5648" width="7.8984375" customWidth="1"/>
    <col min="5649" max="5649" width="7.3984375" customWidth="1"/>
    <col min="5650" max="5650" width="7.8984375" customWidth="1"/>
    <col min="5651" max="5651" width="9.19921875" customWidth="1"/>
    <col min="5652" max="5652" width="34" customWidth="1"/>
    <col min="5896" max="5896" width="10.69921875" customWidth="1"/>
    <col min="5897" max="5897" width="9.09765625" customWidth="1"/>
    <col min="5898" max="5898" width="6" customWidth="1"/>
    <col min="5899" max="5899" width="6.8984375" customWidth="1"/>
    <col min="5900" max="5900" width="6" customWidth="1"/>
    <col min="5901" max="5901" width="6.69921875" customWidth="1"/>
    <col min="5902" max="5902" width="7.3984375" customWidth="1"/>
    <col min="5903" max="5903" width="8.3984375" customWidth="1"/>
    <col min="5904" max="5904" width="7.8984375" customWidth="1"/>
    <col min="5905" max="5905" width="7.3984375" customWidth="1"/>
    <col min="5906" max="5906" width="7.8984375" customWidth="1"/>
    <col min="5907" max="5907" width="9.19921875" customWidth="1"/>
    <col min="5908" max="5908" width="34" customWidth="1"/>
    <col min="6152" max="6152" width="10.69921875" customWidth="1"/>
    <col min="6153" max="6153" width="9.09765625" customWidth="1"/>
    <col min="6154" max="6154" width="6" customWidth="1"/>
    <col min="6155" max="6155" width="6.8984375" customWidth="1"/>
    <col min="6156" max="6156" width="6" customWidth="1"/>
    <col min="6157" max="6157" width="6.69921875" customWidth="1"/>
    <col min="6158" max="6158" width="7.3984375" customWidth="1"/>
    <col min="6159" max="6159" width="8.3984375" customWidth="1"/>
    <col min="6160" max="6160" width="7.8984375" customWidth="1"/>
    <col min="6161" max="6161" width="7.3984375" customWidth="1"/>
    <col min="6162" max="6162" width="7.8984375" customWidth="1"/>
    <col min="6163" max="6163" width="9.19921875" customWidth="1"/>
    <col min="6164" max="6164" width="34" customWidth="1"/>
    <col min="6408" max="6408" width="10.69921875" customWidth="1"/>
    <col min="6409" max="6409" width="9.09765625" customWidth="1"/>
    <col min="6410" max="6410" width="6" customWidth="1"/>
    <col min="6411" max="6411" width="6.8984375" customWidth="1"/>
    <col min="6412" max="6412" width="6" customWidth="1"/>
    <col min="6413" max="6413" width="6.69921875" customWidth="1"/>
    <col min="6414" max="6414" width="7.3984375" customWidth="1"/>
    <col min="6415" max="6415" width="8.3984375" customWidth="1"/>
    <col min="6416" max="6416" width="7.8984375" customWidth="1"/>
    <col min="6417" max="6417" width="7.3984375" customWidth="1"/>
    <col min="6418" max="6418" width="7.8984375" customWidth="1"/>
    <col min="6419" max="6419" width="9.19921875" customWidth="1"/>
    <col min="6420" max="6420" width="34" customWidth="1"/>
    <col min="6664" max="6664" width="10.69921875" customWidth="1"/>
    <col min="6665" max="6665" width="9.09765625" customWidth="1"/>
    <col min="6666" max="6666" width="6" customWidth="1"/>
    <col min="6667" max="6667" width="6.8984375" customWidth="1"/>
    <col min="6668" max="6668" width="6" customWidth="1"/>
    <col min="6669" max="6669" width="6.69921875" customWidth="1"/>
    <col min="6670" max="6670" width="7.3984375" customWidth="1"/>
    <col min="6671" max="6671" width="8.3984375" customWidth="1"/>
    <col min="6672" max="6672" width="7.8984375" customWidth="1"/>
    <col min="6673" max="6673" width="7.3984375" customWidth="1"/>
    <col min="6674" max="6674" width="7.8984375" customWidth="1"/>
    <col min="6675" max="6675" width="9.19921875" customWidth="1"/>
    <col min="6676" max="6676" width="34" customWidth="1"/>
    <col min="6920" max="6920" width="10.69921875" customWidth="1"/>
    <col min="6921" max="6921" width="9.09765625" customWidth="1"/>
    <col min="6922" max="6922" width="6" customWidth="1"/>
    <col min="6923" max="6923" width="6.8984375" customWidth="1"/>
    <col min="6924" max="6924" width="6" customWidth="1"/>
    <col min="6925" max="6925" width="6.69921875" customWidth="1"/>
    <col min="6926" max="6926" width="7.3984375" customWidth="1"/>
    <col min="6927" max="6927" width="8.3984375" customWidth="1"/>
    <col min="6928" max="6928" width="7.8984375" customWidth="1"/>
    <col min="6929" max="6929" width="7.3984375" customWidth="1"/>
    <col min="6930" max="6930" width="7.8984375" customWidth="1"/>
    <col min="6931" max="6931" width="9.19921875" customWidth="1"/>
    <col min="6932" max="6932" width="34" customWidth="1"/>
    <col min="7176" max="7176" width="10.69921875" customWidth="1"/>
    <col min="7177" max="7177" width="9.09765625" customWidth="1"/>
    <col min="7178" max="7178" width="6" customWidth="1"/>
    <col min="7179" max="7179" width="6.8984375" customWidth="1"/>
    <col min="7180" max="7180" width="6" customWidth="1"/>
    <col min="7181" max="7181" width="6.69921875" customWidth="1"/>
    <col min="7182" max="7182" width="7.3984375" customWidth="1"/>
    <col min="7183" max="7183" width="8.3984375" customWidth="1"/>
    <col min="7184" max="7184" width="7.8984375" customWidth="1"/>
    <col min="7185" max="7185" width="7.3984375" customWidth="1"/>
    <col min="7186" max="7186" width="7.8984375" customWidth="1"/>
    <col min="7187" max="7187" width="9.19921875" customWidth="1"/>
    <col min="7188" max="7188" width="34" customWidth="1"/>
    <col min="7432" max="7432" width="10.69921875" customWidth="1"/>
    <col min="7433" max="7433" width="9.09765625" customWidth="1"/>
    <col min="7434" max="7434" width="6" customWidth="1"/>
    <col min="7435" max="7435" width="6.8984375" customWidth="1"/>
    <col min="7436" max="7436" width="6" customWidth="1"/>
    <col min="7437" max="7437" width="6.69921875" customWidth="1"/>
    <col min="7438" max="7438" width="7.3984375" customWidth="1"/>
    <col min="7439" max="7439" width="8.3984375" customWidth="1"/>
    <col min="7440" max="7440" width="7.8984375" customWidth="1"/>
    <col min="7441" max="7441" width="7.3984375" customWidth="1"/>
    <col min="7442" max="7442" width="7.8984375" customWidth="1"/>
    <col min="7443" max="7443" width="9.19921875" customWidth="1"/>
    <col min="7444" max="7444" width="34" customWidth="1"/>
    <col min="7688" max="7688" width="10.69921875" customWidth="1"/>
    <col min="7689" max="7689" width="9.09765625" customWidth="1"/>
    <col min="7690" max="7690" width="6" customWidth="1"/>
    <col min="7691" max="7691" width="6.8984375" customWidth="1"/>
    <col min="7692" max="7692" width="6" customWidth="1"/>
    <col min="7693" max="7693" width="6.69921875" customWidth="1"/>
    <col min="7694" max="7694" width="7.3984375" customWidth="1"/>
    <col min="7695" max="7695" width="8.3984375" customWidth="1"/>
    <col min="7696" max="7696" width="7.8984375" customWidth="1"/>
    <col min="7697" max="7697" width="7.3984375" customWidth="1"/>
    <col min="7698" max="7698" width="7.8984375" customWidth="1"/>
    <col min="7699" max="7699" width="9.19921875" customWidth="1"/>
    <col min="7700" max="7700" width="34" customWidth="1"/>
    <col min="7944" max="7944" width="10.69921875" customWidth="1"/>
    <col min="7945" max="7945" width="9.09765625" customWidth="1"/>
    <col min="7946" max="7946" width="6" customWidth="1"/>
    <col min="7947" max="7947" width="6.8984375" customWidth="1"/>
    <col min="7948" max="7948" width="6" customWidth="1"/>
    <col min="7949" max="7949" width="6.69921875" customWidth="1"/>
    <col min="7950" max="7950" width="7.3984375" customWidth="1"/>
    <col min="7951" max="7951" width="8.3984375" customWidth="1"/>
    <col min="7952" max="7952" width="7.8984375" customWidth="1"/>
    <col min="7953" max="7953" width="7.3984375" customWidth="1"/>
    <col min="7954" max="7954" width="7.8984375" customWidth="1"/>
    <col min="7955" max="7955" width="9.19921875" customWidth="1"/>
    <col min="7956" max="7956" width="34" customWidth="1"/>
    <col min="8200" max="8200" width="10.69921875" customWidth="1"/>
    <col min="8201" max="8201" width="9.09765625" customWidth="1"/>
    <col min="8202" max="8202" width="6" customWidth="1"/>
    <col min="8203" max="8203" width="6.8984375" customWidth="1"/>
    <col min="8204" max="8204" width="6" customWidth="1"/>
    <col min="8205" max="8205" width="6.69921875" customWidth="1"/>
    <col min="8206" max="8206" width="7.3984375" customWidth="1"/>
    <col min="8207" max="8207" width="8.3984375" customWidth="1"/>
    <col min="8208" max="8208" width="7.8984375" customWidth="1"/>
    <col min="8209" max="8209" width="7.3984375" customWidth="1"/>
    <col min="8210" max="8210" width="7.8984375" customWidth="1"/>
    <col min="8211" max="8211" width="9.19921875" customWidth="1"/>
    <col min="8212" max="8212" width="34" customWidth="1"/>
    <col min="8456" max="8456" width="10.69921875" customWidth="1"/>
    <col min="8457" max="8457" width="9.09765625" customWidth="1"/>
    <col min="8458" max="8458" width="6" customWidth="1"/>
    <col min="8459" max="8459" width="6.8984375" customWidth="1"/>
    <col min="8460" max="8460" width="6" customWidth="1"/>
    <col min="8461" max="8461" width="6.69921875" customWidth="1"/>
    <col min="8462" max="8462" width="7.3984375" customWidth="1"/>
    <col min="8463" max="8463" width="8.3984375" customWidth="1"/>
    <col min="8464" max="8464" width="7.8984375" customWidth="1"/>
    <col min="8465" max="8465" width="7.3984375" customWidth="1"/>
    <col min="8466" max="8466" width="7.8984375" customWidth="1"/>
    <col min="8467" max="8467" width="9.19921875" customWidth="1"/>
    <col min="8468" max="8468" width="34" customWidth="1"/>
    <col min="8712" max="8712" width="10.69921875" customWidth="1"/>
    <col min="8713" max="8713" width="9.09765625" customWidth="1"/>
    <col min="8714" max="8714" width="6" customWidth="1"/>
    <col min="8715" max="8715" width="6.8984375" customWidth="1"/>
    <col min="8716" max="8716" width="6" customWidth="1"/>
    <col min="8717" max="8717" width="6.69921875" customWidth="1"/>
    <col min="8718" max="8718" width="7.3984375" customWidth="1"/>
    <col min="8719" max="8719" width="8.3984375" customWidth="1"/>
    <col min="8720" max="8720" width="7.8984375" customWidth="1"/>
    <col min="8721" max="8721" width="7.3984375" customWidth="1"/>
    <col min="8722" max="8722" width="7.8984375" customWidth="1"/>
    <col min="8723" max="8723" width="9.19921875" customWidth="1"/>
    <col min="8724" max="8724" width="34" customWidth="1"/>
    <col min="8968" max="8968" width="10.69921875" customWidth="1"/>
    <col min="8969" max="8969" width="9.09765625" customWidth="1"/>
    <col min="8970" max="8970" width="6" customWidth="1"/>
    <col min="8971" max="8971" width="6.8984375" customWidth="1"/>
    <col min="8972" max="8972" width="6" customWidth="1"/>
    <col min="8973" max="8973" width="6.69921875" customWidth="1"/>
    <col min="8974" max="8974" width="7.3984375" customWidth="1"/>
    <col min="8975" max="8975" width="8.3984375" customWidth="1"/>
    <col min="8976" max="8976" width="7.8984375" customWidth="1"/>
    <col min="8977" max="8977" width="7.3984375" customWidth="1"/>
    <col min="8978" max="8978" width="7.8984375" customWidth="1"/>
    <col min="8979" max="8979" width="9.19921875" customWidth="1"/>
    <col min="8980" max="8980" width="34" customWidth="1"/>
    <col min="9224" max="9224" width="10.69921875" customWidth="1"/>
    <col min="9225" max="9225" width="9.09765625" customWidth="1"/>
    <col min="9226" max="9226" width="6" customWidth="1"/>
    <col min="9227" max="9227" width="6.8984375" customWidth="1"/>
    <col min="9228" max="9228" width="6" customWidth="1"/>
    <col min="9229" max="9229" width="6.69921875" customWidth="1"/>
    <col min="9230" max="9230" width="7.3984375" customWidth="1"/>
    <col min="9231" max="9231" width="8.3984375" customWidth="1"/>
    <col min="9232" max="9232" width="7.8984375" customWidth="1"/>
    <col min="9233" max="9233" width="7.3984375" customWidth="1"/>
    <col min="9234" max="9234" width="7.8984375" customWidth="1"/>
    <col min="9235" max="9235" width="9.19921875" customWidth="1"/>
    <col min="9236" max="9236" width="34" customWidth="1"/>
    <col min="9480" max="9480" width="10.69921875" customWidth="1"/>
    <col min="9481" max="9481" width="9.09765625" customWidth="1"/>
    <col min="9482" max="9482" width="6" customWidth="1"/>
    <col min="9483" max="9483" width="6.8984375" customWidth="1"/>
    <col min="9484" max="9484" width="6" customWidth="1"/>
    <col min="9485" max="9485" width="6.69921875" customWidth="1"/>
    <col min="9486" max="9486" width="7.3984375" customWidth="1"/>
    <col min="9487" max="9487" width="8.3984375" customWidth="1"/>
    <col min="9488" max="9488" width="7.8984375" customWidth="1"/>
    <col min="9489" max="9489" width="7.3984375" customWidth="1"/>
    <col min="9490" max="9490" width="7.8984375" customWidth="1"/>
    <col min="9491" max="9491" width="9.19921875" customWidth="1"/>
    <col min="9492" max="9492" width="34" customWidth="1"/>
    <col min="9736" max="9736" width="10.69921875" customWidth="1"/>
    <col min="9737" max="9737" width="9.09765625" customWidth="1"/>
    <col min="9738" max="9738" width="6" customWidth="1"/>
    <col min="9739" max="9739" width="6.8984375" customWidth="1"/>
    <col min="9740" max="9740" width="6" customWidth="1"/>
    <col min="9741" max="9741" width="6.69921875" customWidth="1"/>
    <col min="9742" max="9742" width="7.3984375" customWidth="1"/>
    <col min="9743" max="9743" width="8.3984375" customWidth="1"/>
    <col min="9744" max="9744" width="7.8984375" customWidth="1"/>
    <col min="9745" max="9745" width="7.3984375" customWidth="1"/>
    <col min="9746" max="9746" width="7.8984375" customWidth="1"/>
    <col min="9747" max="9747" width="9.19921875" customWidth="1"/>
    <col min="9748" max="9748" width="34" customWidth="1"/>
    <col min="9992" max="9992" width="10.69921875" customWidth="1"/>
    <col min="9993" max="9993" width="9.09765625" customWidth="1"/>
    <col min="9994" max="9994" width="6" customWidth="1"/>
    <col min="9995" max="9995" width="6.8984375" customWidth="1"/>
    <col min="9996" max="9996" width="6" customWidth="1"/>
    <col min="9997" max="9997" width="6.69921875" customWidth="1"/>
    <col min="9998" max="9998" width="7.3984375" customWidth="1"/>
    <col min="9999" max="9999" width="8.3984375" customWidth="1"/>
    <col min="10000" max="10000" width="7.8984375" customWidth="1"/>
    <col min="10001" max="10001" width="7.3984375" customWidth="1"/>
    <col min="10002" max="10002" width="7.8984375" customWidth="1"/>
    <col min="10003" max="10003" width="9.19921875" customWidth="1"/>
    <col min="10004" max="10004" width="34" customWidth="1"/>
    <col min="10248" max="10248" width="10.69921875" customWidth="1"/>
    <col min="10249" max="10249" width="9.09765625" customWidth="1"/>
    <col min="10250" max="10250" width="6" customWidth="1"/>
    <col min="10251" max="10251" width="6.8984375" customWidth="1"/>
    <col min="10252" max="10252" width="6" customWidth="1"/>
    <col min="10253" max="10253" width="6.69921875" customWidth="1"/>
    <col min="10254" max="10254" width="7.3984375" customWidth="1"/>
    <col min="10255" max="10255" width="8.3984375" customWidth="1"/>
    <col min="10256" max="10256" width="7.8984375" customWidth="1"/>
    <col min="10257" max="10257" width="7.3984375" customWidth="1"/>
    <col min="10258" max="10258" width="7.8984375" customWidth="1"/>
    <col min="10259" max="10259" width="9.19921875" customWidth="1"/>
    <col min="10260" max="10260" width="34" customWidth="1"/>
    <col min="10504" max="10504" width="10.69921875" customWidth="1"/>
    <col min="10505" max="10505" width="9.09765625" customWidth="1"/>
    <col min="10506" max="10506" width="6" customWidth="1"/>
    <col min="10507" max="10507" width="6.8984375" customWidth="1"/>
    <col min="10508" max="10508" width="6" customWidth="1"/>
    <col min="10509" max="10509" width="6.69921875" customWidth="1"/>
    <col min="10510" max="10510" width="7.3984375" customWidth="1"/>
    <col min="10511" max="10511" width="8.3984375" customWidth="1"/>
    <col min="10512" max="10512" width="7.8984375" customWidth="1"/>
    <col min="10513" max="10513" width="7.3984375" customWidth="1"/>
    <col min="10514" max="10514" width="7.8984375" customWidth="1"/>
    <col min="10515" max="10515" width="9.19921875" customWidth="1"/>
    <col min="10516" max="10516" width="34" customWidth="1"/>
    <col min="10760" max="10760" width="10.69921875" customWidth="1"/>
    <col min="10761" max="10761" width="9.09765625" customWidth="1"/>
    <col min="10762" max="10762" width="6" customWidth="1"/>
    <col min="10763" max="10763" width="6.8984375" customWidth="1"/>
    <col min="10764" max="10764" width="6" customWidth="1"/>
    <col min="10765" max="10765" width="6.69921875" customWidth="1"/>
    <col min="10766" max="10766" width="7.3984375" customWidth="1"/>
    <col min="10767" max="10767" width="8.3984375" customWidth="1"/>
    <col min="10768" max="10768" width="7.8984375" customWidth="1"/>
    <col min="10769" max="10769" width="7.3984375" customWidth="1"/>
    <col min="10770" max="10770" width="7.8984375" customWidth="1"/>
    <col min="10771" max="10771" width="9.19921875" customWidth="1"/>
    <col min="10772" max="10772" width="34" customWidth="1"/>
    <col min="11016" max="11016" width="10.69921875" customWidth="1"/>
    <col min="11017" max="11017" width="9.09765625" customWidth="1"/>
    <col min="11018" max="11018" width="6" customWidth="1"/>
    <col min="11019" max="11019" width="6.8984375" customWidth="1"/>
    <col min="11020" max="11020" width="6" customWidth="1"/>
    <col min="11021" max="11021" width="6.69921875" customWidth="1"/>
    <col min="11022" max="11022" width="7.3984375" customWidth="1"/>
    <col min="11023" max="11023" width="8.3984375" customWidth="1"/>
    <col min="11024" max="11024" width="7.8984375" customWidth="1"/>
    <col min="11025" max="11025" width="7.3984375" customWidth="1"/>
    <col min="11026" max="11026" width="7.8984375" customWidth="1"/>
    <col min="11027" max="11027" width="9.19921875" customWidth="1"/>
    <col min="11028" max="11028" width="34" customWidth="1"/>
    <col min="11272" max="11272" width="10.69921875" customWidth="1"/>
    <col min="11273" max="11273" width="9.09765625" customWidth="1"/>
    <col min="11274" max="11274" width="6" customWidth="1"/>
    <col min="11275" max="11275" width="6.8984375" customWidth="1"/>
    <col min="11276" max="11276" width="6" customWidth="1"/>
    <col min="11277" max="11277" width="6.69921875" customWidth="1"/>
    <col min="11278" max="11278" width="7.3984375" customWidth="1"/>
    <col min="11279" max="11279" width="8.3984375" customWidth="1"/>
    <col min="11280" max="11280" width="7.8984375" customWidth="1"/>
    <col min="11281" max="11281" width="7.3984375" customWidth="1"/>
    <col min="11282" max="11282" width="7.8984375" customWidth="1"/>
    <col min="11283" max="11283" width="9.19921875" customWidth="1"/>
    <col min="11284" max="11284" width="34" customWidth="1"/>
    <col min="11528" max="11528" width="10.69921875" customWidth="1"/>
    <col min="11529" max="11529" width="9.09765625" customWidth="1"/>
    <col min="11530" max="11530" width="6" customWidth="1"/>
    <col min="11531" max="11531" width="6.8984375" customWidth="1"/>
    <col min="11532" max="11532" width="6" customWidth="1"/>
    <col min="11533" max="11533" width="6.69921875" customWidth="1"/>
    <col min="11534" max="11534" width="7.3984375" customWidth="1"/>
    <col min="11535" max="11535" width="8.3984375" customWidth="1"/>
    <col min="11536" max="11536" width="7.8984375" customWidth="1"/>
    <col min="11537" max="11537" width="7.3984375" customWidth="1"/>
    <col min="11538" max="11538" width="7.8984375" customWidth="1"/>
    <col min="11539" max="11539" width="9.19921875" customWidth="1"/>
    <col min="11540" max="11540" width="34" customWidth="1"/>
    <col min="11784" max="11784" width="10.69921875" customWidth="1"/>
    <col min="11785" max="11785" width="9.09765625" customWidth="1"/>
    <col min="11786" max="11786" width="6" customWidth="1"/>
    <col min="11787" max="11787" width="6.8984375" customWidth="1"/>
    <col min="11788" max="11788" width="6" customWidth="1"/>
    <col min="11789" max="11789" width="6.69921875" customWidth="1"/>
    <col min="11790" max="11790" width="7.3984375" customWidth="1"/>
    <col min="11791" max="11791" width="8.3984375" customWidth="1"/>
    <col min="11792" max="11792" width="7.8984375" customWidth="1"/>
    <col min="11793" max="11793" width="7.3984375" customWidth="1"/>
    <col min="11794" max="11794" width="7.8984375" customWidth="1"/>
    <col min="11795" max="11795" width="9.19921875" customWidth="1"/>
    <col min="11796" max="11796" width="34" customWidth="1"/>
    <col min="12040" max="12040" width="10.69921875" customWidth="1"/>
    <col min="12041" max="12041" width="9.09765625" customWidth="1"/>
    <col min="12042" max="12042" width="6" customWidth="1"/>
    <col min="12043" max="12043" width="6.8984375" customWidth="1"/>
    <col min="12044" max="12044" width="6" customWidth="1"/>
    <col min="12045" max="12045" width="6.69921875" customWidth="1"/>
    <col min="12046" max="12046" width="7.3984375" customWidth="1"/>
    <col min="12047" max="12047" width="8.3984375" customWidth="1"/>
    <col min="12048" max="12048" width="7.8984375" customWidth="1"/>
    <col min="12049" max="12049" width="7.3984375" customWidth="1"/>
    <col min="12050" max="12050" width="7.8984375" customWidth="1"/>
    <col min="12051" max="12051" width="9.19921875" customWidth="1"/>
    <col min="12052" max="12052" width="34" customWidth="1"/>
    <col min="12296" max="12296" width="10.69921875" customWidth="1"/>
    <col min="12297" max="12297" width="9.09765625" customWidth="1"/>
    <col min="12298" max="12298" width="6" customWidth="1"/>
    <col min="12299" max="12299" width="6.8984375" customWidth="1"/>
    <col min="12300" max="12300" width="6" customWidth="1"/>
    <col min="12301" max="12301" width="6.69921875" customWidth="1"/>
    <col min="12302" max="12302" width="7.3984375" customWidth="1"/>
    <col min="12303" max="12303" width="8.3984375" customWidth="1"/>
    <col min="12304" max="12304" width="7.8984375" customWidth="1"/>
    <col min="12305" max="12305" width="7.3984375" customWidth="1"/>
    <col min="12306" max="12306" width="7.8984375" customWidth="1"/>
    <col min="12307" max="12307" width="9.19921875" customWidth="1"/>
    <col min="12308" max="12308" width="34" customWidth="1"/>
    <col min="12552" max="12552" width="10.69921875" customWidth="1"/>
    <col min="12553" max="12553" width="9.09765625" customWidth="1"/>
    <col min="12554" max="12554" width="6" customWidth="1"/>
    <col min="12555" max="12555" width="6.8984375" customWidth="1"/>
    <col min="12556" max="12556" width="6" customWidth="1"/>
    <col min="12557" max="12557" width="6.69921875" customWidth="1"/>
    <col min="12558" max="12558" width="7.3984375" customWidth="1"/>
    <col min="12559" max="12559" width="8.3984375" customWidth="1"/>
    <col min="12560" max="12560" width="7.8984375" customWidth="1"/>
    <col min="12561" max="12561" width="7.3984375" customWidth="1"/>
    <col min="12562" max="12562" width="7.8984375" customWidth="1"/>
    <col min="12563" max="12563" width="9.19921875" customWidth="1"/>
    <col min="12564" max="12564" width="34" customWidth="1"/>
    <col min="12808" max="12808" width="10.69921875" customWidth="1"/>
    <col min="12809" max="12809" width="9.09765625" customWidth="1"/>
    <col min="12810" max="12810" width="6" customWidth="1"/>
    <col min="12811" max="12811" width="6.8984375" customWidth="1"/>
    <col min="12812" max="12812" width="6" customWidth="1"/>
    <col min="12813" max="12813" width="6.69921875" customWidth="1"/>
    <col min="12814" max="12814" width="7.3984375" customWidth="1"/>
    <col min="12815" max="12815" width="8.3984375" customWidth="1"/>
    <col min="12816" max="12816" width="7.8984375" customWidth="1"/>
    <col min="12817" max="12817" width="7.3984375" customWidth="1"/>
    <col min="12818" max="12818" width="7.8984375" customWidth="1"/>
    <col min="12819" max="12819" width="9.19921875" customWidth="1"/>
    <col min="12820" max="12820" width="34" customWidth="1"/>
    <col min="13064" max="13064" width="10.69921875" customWidth="1"/>
    <col min="13065" max="13065" width="9.09765625" customWidth="1"/>
    <col min="13066" max="13066" width="6" customWidth="1"/>
    <col min="13067" max="13067" width="6.8984375" customWidth="1"/>
    <col min="13068" max="13068" width="6" customWidth="1"/>
    <col min="13069" max="13069" width="6.69921875" customWidth="1"/>
    <col min="13070" max="13070" width="7.3984375" customWidth="1"/>
    <col min="13071" max="13071" width="8.3984375" customWidth="1"/>
    <col min="13072" max="13072" width="7.8984375" customWidth="1"/>
    <col min="13073" max="13073" width="7.3984375" customWidth="1"/>
    <col min="13074" max="13074" width="7.8984375" customWidth="1"/>
    <col min="13075" max="13075" width="9.19921875" customWidth="1"/>
    <col min="13076" max="13076" width="34" customWidth="1"/>
    <col min="13320" max="13320" width="10.69921875" customWidth="1"/>
    <col min="13321" max="13321" width="9.09765625" customWidth="1"/>
    <col min="13322" max="13322" width="6" customWidth="1"/>
    <col min="13323" max="13323" width="6.8984375" customWidth="1"/>
    <col min="13324" max="13324" width="6" customWidth="1"/>
    <col min="13325" max="13325" width="6.69921875" customWidth="1"/>
    <col min="13326" max="13326" width="7.3984375" customWidth="1"/>
    <col min="13327" max="13327" width="8.3984375" customWidth="1"/>
    <col min="13328" max="13328" width="7.8984375" customWidth="1"/>
    <col min="13329" max="13329" width="7.3984375" customWidth="1"/>
    <col min="13330" max="13330" width="7.8984375" customWidth="1"/>
    <col min="13331" max="13331" width="9.19921875" customWidth="1"/>
    <col min="13332" max="13332" width="34" customWidth="1"/>
    <col min="13576" max="13576" width="10.69921875" customWidth="1"/>
    <col min="13577" max="13577" width="9.09765625" customWidth="1"/>
    <col min="13578" max="13578" width="6" customWidth="1"/>
    <col min="13579" max="13579" width="6.8984375" customWidth="1"/>
    <col min="13580" max="13580" width="6" customWidth="1"/>
    <col min="13581" max="13581" width="6.69921875" customWidth="1"/>
    <col min="13582" max="13582" width="7.3984375" customWidth="1"/>
    <col min="13583" max="13583" width="8.3984375" customWidth="1"/>
    <col min="13584" max="13584" width="7.8984375" customWidth="1"/>
    <col min="13585" max="13585" width="7.3984375" customWidth="1"/>
    <col min="13586" max="13586" width="7.8984375" customWidth="1"/>
    <col min="13587" max="13587" width="9.19921875" customWidth="1"/>
    <col min="13588" max="13588" width="34" customWidth="1"/>
    <col min="13832" max="13832" width="10.69921875" customWidth="1"/>
    <col min="13833" max="13833" width="9.09765625" customWidth="1"/>
    <col min="13834" max="13834" width="6" customWidth="1"/>
    <col min="13835" max="13835" width="6.8984375" customWidth="1"/>
    <col min="13836" max="13836" width="6" customWidth="1"/>
    <col min="13837" max="13837" width="6.69921875" customWidth="1"/>
    <col min="13838" max="13838" width="7.3984375" customWidth="1"/>
    <col min="13839" max="13839" width="8.3984375" customWidth="1"/>
    <col min="13840" max="13840" width="7.8984375" customWidth="1"/>
    <col min="13841" max="13841" width="7.3984375" customWidth="1"/>
    <col min="13842" max="13842" width="7.8984375" customWidth="1"/>
    <col min="13843" max="13843" width="9.19921875" customWidth="1"/>
    <col min="13844" max="13844" width="34" customWidth="1"/>
    <col min="14088" max="14088" width="10.69921875" customWidth="1"/>
    <col min="14089" max="14089" width="9.09765625" customWidth="1"/>
    <col min="14090" max="14090" width="6" customWidth="1"/>
    <col min="14091" max="14091" width="6.8984375" customWidth="1"/>
    <col min="14092" max="14092" width="6" customWidth="1"/>
    <col min="14093" max="14093" width="6.69921875" customWidth="1"/>
    <col min="14094" max="14094" width="7.3984375" customWidth="1"/>
    <col min="14095" max="14095" width="8.3984375" customWidth="1"/>
    <col min="14096" max="14096" width="7.8984375" customWidth="1"/>
    <col min="14097" max="14097" width="7.3984375" customWidth="1"/>
    <col min="14098" max="14098" width="7.8984375" customWidth="1"/>
    <col min="14099" max="14099" width="9.19921875" customWidth="1"/>
    <col min="14100" max="14100" width="34" customWidth="1"/>
    <col min="14344" max="14344" width="10.69921875" customWidth="1"/>
    <col min="14345" max="14345" width="9.09765625" customWidth="1"/>
    <col min="14346" max="14346" width="6" customWidth="1"/>
    <col min="14347" max="14347" width="6.8984375" customWidth="1"/>
    <col min="14348" max="14348" width="6" customWidth="1"/>
    <col min="14349" max="14349" width="6.69921875" customWidth="1"/>
    <col min="14350" max="14350" width="7.3984375" customWidth="1"/>
    <col min="14351" max="14351" width="8.3984375" customWidth="1"/>
    <col min="14352" max="14352" width="7.8984375" customWidth="1"/>
    <col min="14353" max="14353" width="7.3984375" customWidth="1"/>
    <col min="14354" max="14354" width="7.8984375" customWidth="1"/>
    <col min="14355" max="14355" width="9.19921875" customWidth="1"/>
    <col min="14356" max="14356" width="34" customWidth="1"/>
    <col min="14600" max="14600" width="10.69921875" customWidth="1"/>
    <col min="14601" max="14601" width="9.09765625" customWidth="1"/>
    <col min="14602" max="14602" width="6" customWidth="1"/>
    <col min="14603" max="14603" width="6.8984375" customWidth="1"/>
    <col min="14604" max="14604" width="6" customWidth="1"/>
    <col min="14605" max="14605" width="6.69921875" customWidth="1"/>
    <col min="14606" max="14606" width="7.3984375" customWidth="1"/>
    <col min="14607" max="14607" width="8.3984375" customWidth="1"/>
    <col min="14608" max="14608" width="7.8984375" customWidth="1"/>
    <col min="14609" max="14609" width="7.3984375" customWidth="1"/>
    <col min="14610" max="14610" width="7.8984375" customWidth="1"/>
    <col min="14611" max="14611" width="9.19921875" customWidth="1"/>
    <col min="14612" max="14612" width="34" customWidth="1"/>
    <col min="14856" max="14856" width="10.69921875" customWidth="1"/>
    <col min="14857" max="14857" width="9.09765625" customWidth="1"/>
    <col min="14858" max="14858" width="6" customWidth="1"/>
    <col min="14859" max="14859" width="6.8984375" customWidth="1"/>
    <col min="14860" max="14860" width="6" customWidth="1"/>
    <col min="14861" max="14861" width="6.69921875" customWidth="1"/>
    <col min="14862" max="14862" width="7.3984375" customWidth="1"/>
    <col min="14863" max="14863" width="8.3984375" customWidth="1"/>
    <col min="14864" max="14864" width="7.8984375" customWidth="1"/>
    <col min="14865" max="14865" width="7.3984375" customWidth="1"/>
    <col min="14866" max="14866" width="7.8984375" customWidth="1"/>
    <col min="14867" max="14867" width="9.19921875" customWidth="1"/>
    <col min="14868" max="14868" width="34" customWidth="1"/>
    <col min="15112" max="15112" width="10.69921875" customWidth="1"/>
    <col min="15113" max="15113" width="9.09765625" customWidth="1"/>
    <col min="15114" max="15114" width="6" customWidth="1"/>
    <col min="15115" max="15115" width="6.8984375" customWidth="1"/>
    <col min="15116" max="15116" width="6" customWidth="1"/>
    <col min="15117" max="15117" width="6.69921875" customWidth="1"/>
    <col min="15118" max="15118" width="7.3984375" customWidth="1"/>
    <col min="15119" max="15119" width="8.3984375" customWidth="1"/>
    <col min="15120" max="15120" width="7.8984375" customWidth="1"/>
    <col min="15121" max="15121" width="7.3984375" customWidth="1"/>
    <col min="15122" max="15122" width="7.8984375" customWidth="1"/>
    <col min="15123" max="15123" width="9.19921875" customWidth="1"/>
    <col min="15124" max="15124" width="34" customWidth="1"/>
    <col min="15368" max="15368" width="10.69921875" customWidth="1"/>
    <col min="15369" max="15369" width="9.09765625" customWidth="1"/>
    <col min="15370" max="15370" width="6" customWidth="1"/>
    <col min="15371" max="15371" width="6.8984375" customWidth="1"/>
    <col min="15372" max="15372" width="6" customWidth="1"/>
    <col min="15373" max="15373" width="6.69921875" customWidth="1"/>
    <col min="15374" max="15374" width="7.3984375" customWidth="1"/>
    <col min="15375" max="15375" width="8.3984375" customWidth="1"/>
    <col min="15376" max="15376" width="7.8984375" customWidth="1"/>
    <col min="15377" max="15377" width="7.3984375" customWidth="1"/>
    <col min="15378" max="15378" width="7.8984375" customWidth="1"/>
    <col min="15379" max="15379" width="9.19921875" customWidth="1"/>
    <col min="15380" max="15380" width="34" customWidth="1"/>
    <col min="15624" max="15624" width="10.69921875" customWidth="1"/>
    <col min="15625" max="15625" width="9.09765625" customWidth="1"/>
    <col min="15626" max="15626" width="6" customWidth="1"/>
    <col min="15627" max="15627" width="6.8984375" customWidth="1"/>
    <col min="15628" max="15628" width="6" customWidth="1"/>
    <col min="15629" max="15629" width="6.69921875" customWidth="1"/>
    <col min="15630" max="15630" width="7.3984375" customWidth="1"/>
    <col min="15631" max="15631" width="8.3984375" customWidth="1"/>
    <col min="15632" max="15632" width="7.8984375" customWidth="1"/>
    <col min="15633" max="15633" width="7.3984375" customWidth="1"/>
    <col min="15634" max="15634" width="7.8984375" customWidth="1"/>
    <col min="15635" max="15635" width="9.19921875" customWidth="1"/>
    <col min="15636" max="15636" width="34" customWidth="1"/>
    <col min="15880" max="15880" width="10.69921875" customWidth="1"/>
    <col min="15881" max="15881" width="9.09765625" customWidth="1"/>
    <col min="15882" max="15882" width="6" customWidth="1"/>
    <col min="15883" max="15883" width="6.8984375" customWidth="1"/>
    <col min="15884" max="15884" width="6" customWidth="1"/>
    <col min="15885" max="15885" width="6.69921875" customWidth="1"/>
    <col min="15886" max="15886" width="7.3984375" customWidth="1"/>
    <col min="15887" max="15887" width="8.3984375" customWidth="1"/>
    <col min="15888" max="15888" width="7.8984375" customWidth="1"/>
    <col min="15889" max="15889" width="7.3984375" customWidth="1"/>
    <col min="15890" max="15890" width="7.8984375" customWidth="1"/>
    <col min="15891" max="15891" width="9.19921875" customWidth="1"/>
    <col min="15892" max="15892" width="34" customWidth="1"/>
    <col min="16136" max="16136" width="10.69921875" customWidth="1"/>
    <col min="16137" max="16137" width="9.09765625" customWidth="1"/>
    <col min="16138" max="16138" width="6" customWidth="1"/>
    <col min="16139" max="16139" width="6.8984375" customWidth="1"/>
    <col min="16140" max="16140" width="6" customWidth="1"/>
    <col min="16141" max="16141" width="6.69921875" customWidth="1"/>
    <col min="16142" max="16142" width="7.3984375" customWidth="1"/>
    <col min="16143" max="16143" width="8.3984375" customWidth="1"/>
    <col min="16144" max="16144" width="7.8984375" customWidth="1"/>
    <col min="16145" max="16145" width="7.3984375" customWidth="1"/>
    <col min="16146" max="16146" width="7.8984375" customWidth="1"/>
    <col min="16147" max="16147" width="9.19921875" customWidth="1"/>
    <col min="16148" max="16148" width="34" customWidth="1"/>
  </cols>
  <sheetData>
    <row r="1" spans="1:21" ht="17.399999999999999" x14ac:dyDescent="0.45">
      <c r="B1" s="170" t="s">
        <v>102</v>
      </c>
      <c r="C1" s="171"/>
      <c r="D1" s="171"/>
    </row>
    <row r="3" spans="1:21" x14ac:dyDescent="0.3">
      <c r="A3" s="175"/>
      <c r="B3" s="175"/>
      <c r="C3" s="176" t="s">
        <v>103</v>
      </c>
      <c r="D3" s="177">
        <v>3.0800000000000001E-2</v>
      </c>
      <c r="E3" s="177">
        <v>2.7300000000000001E-2</v>
      </c>
      <c r="F3" s="178"/>
      <c r="G3" s="177">
        <v>4.5699999999999998E-2</v>
      </c>
      <c r="H3" s="177">
        <v>1.6299999999999999E-2</v>
      </c>
      <c r="I3" s="179">
        <v>1.3999999999999999E-2</v>
      </c>
      <c r="J3" s="179">
        <v>3.1E-2</v>
      </c>
      <c r="K3" s="179">
        <v>2.3E-2</v>
      </c>
      <c r="L3" s="179">
        <v>3.3599999999999998E-2</v>
      </c>
      <c r="M3" s="179">
        <v>7.4999999999999997E-3</v>
      </c>
      <c r="N3" s="179">
        <v>1.2699999999999999E-2</v>
      </c>
      <c r="O3" s="180">
        <v>1.77E-2</v>
      </c>
      <c r="P3" s="180">
        <v>2.18E-2</v>
      </c>
      <c r="Q3" s="180">
        <v>3.2000000000000002E-3</v>
      </c>
      <c r="R3" s="180">
        <v>2.58E-2</v>
      </c>
      <c r="S3" s="181">
        <v>1.0999999999999999E-2</v>
      </c>
      <c r="T3" s="178" t="s">
        <v>104</v>
      </c>
    </row>
    <row r="4" spans="1:21" x14ac:dyDescent="0.3">
      <c r="A4" s="178" t="s">
        <v>105</v>
      </c>
      <c r="B4" s="182" t="s">
        <v>106</v>
      </c>
      <c r="C4" s="183" t="s">
        <v>107</v>
      </c>
      <c r="D4" s="178">
        <v>2006</v>
      </c>
      <c r="E4" s="178">
        <v>2007</v>
      </c>
      <c r="F4" s="178">
        <v>2008</v>
      </c>
      <c r="G4" s="178">
        <v>2009</v>
      </c>
      <c r="H4" s="178">
        <v>2010</v>
      </c>
      <c r="I4" s="184">
        <v>2011</v>
      </c>
      <c r="J4" s="184">
        <v>2012</v>
      </c>
      <c r="K4" s="184">
        <v>2013</v>
      </c>
      <c r="L4" s="184">
        <v>2014</v>
      </c>
      <c r="M4" s="184">
        <v>2015</v>
      </c>
      <c r="N4" s="185">
        <v>2016</v>
      </c>
      <c r="O4" s="186">
        <v>2017</v>
      </c>
      <c r="P4" s="186">
        <v>2018</v>
      </c>
      <c r="Q4" s="186">
        <v>2019</v>
      </c>
      <c r="R4" s="186">
        <v>2020</v>
      </c>
      <c r="S4" s="187">
        <v>2021</v>
      </c>
      <c r="T4" s="178"/>
    </row>
    <row r="5" spans="1:21" x14ac:dyDescent="0.3">
      <c r="A5" s="178" t="s">
        <v>108</v>
      </c>
      <c r="B5" s="182">
        <v>9.18</v>
      </c>
      <c r="C5" s="183">
        <v>2008</v>
      </c>
      <c r="D5" s="188"/>
      <c r="E5" s="188"/>
      <c r="F5" s="188">
        <v>9.18</v>
      </c>
      <c r="G5" s="188">
        <v>9.5995259999999991</v>
      </c>
      <c r="H5" s="188">
        <v>9.7559982737999995</v>
      </c>
      <c r="I5" s="189">
        <v>9.8925822496332003</v>
      </c>
      <c r="J5" s="189">
        <v>10.19925229937183</v>
      </c>
      <c r="K5" s="190">
        <f>(J5*2.3%)+J5</f>
        <v>10.433835102257381</v>
      </c>
      <c r="L5" s="190">
        <f>(K5*L3)+K5</f>
        <v>10.784411961693229</v>
      </c>
      <c r="M5" s="190">
        <f>( 10.78*0.75%)+10.78</f>
        <v>10.860849999999999</v>
      </c>
      <c r="N5" s="191">
        <f t="shared" ref="N5:N21" si="0">M5*1.27%+M5</f>
        <v>10.998782794999999</v>
      </c>
      <c r="O5" s="192">
        <f>N5*101.77%</f>
        <v>11.193461250471499</v>
      </c>
      <c r="P5" s="193">
        <f>O5+(O5*P3)</f>
        <v>11.437478705731777</v>
      </c>
      <c r="Q5" s="193">
        <f>P5*0.32%+P5</f>
        <v>11.47407863759012</v>
      </c>
      <c r="R5" s="193">
        <f t="shared" ref="R5:R22" si="1">(Q5*2.58%)+Q5</f>
        <v>11.770109866439945</v>
      </c>
      <c r="S5" s="194">
        <f>(R5*1.1%)+R5</f>
        <v>11.899581074970785</v>
      </c>
      <c r="T5" s="178"/>
    </row>
    <row r="6" spans="1:21" x14ac:dyDescent="0.3">
      <c r="A6" s="178" t="s">
        <v>109</v>
      </c>
      <c r="B6" s="182">
        <v>7.4</v>
      </c>
      <c r="C6" s="183">
        <v>2006</v>
      </c>
      <c r="D6" s="188">
        <v>7.4</v>
      </c>
      <c r="E6" s="188">
        <v>7.6020200000000004</v>
      </c>
      <c r="F6" s="188">
        <v>7.6020200000000004</v>
      </c>
      <c r="G6" s="188">
        <v>7.9494323140000001</v>
      </c>
      <c r="H6" s="188">
        <v>8.0790080607182002</v>
      </c>
      <c r="I6" s="189">
        <v>8.192114173568255</v>
      </c>
      <c r="J6" s="189">
        <v>8.4460697129488711</v>
      </c>
      <c r="K6" s="190">
        <f t="shared" ref="K6:K18" si="2">(J6*2.3%)+J6</f>
        <v>8.6403293163466959</v>
      </c>
      <c r="L6" s="190">
        <f>(K6*L3)+K6</f>
        <v>8.9306443813759451</v>
      </c>
      <c r="M6" s="190">
        <f>( L6*0.75%)+L6</f>
        <v>8.9976242142362644</v>
      </c>
      <c r="N6" s="191">
        <f t="shared" si="0"/>
        <v>9.1118940417570649</v>
      </c>
      <c r="O6" s="192">
        <f t="shared" ref="O6:O21" si="3">N6*101.77%</f>
        <v>9.2731745662961647</v>
      </c>
      <c r="P6" s="192">
        <f>O6+(O6*P3)</f>
        <v>9.4753297718414213</v>
      </c>
      <c r="Q6" s="193">
        <f t="shared" ref="Q6:Q22" si="4">P6*0.32%+P6</f>
        <v>9.5056508271113138</v>
      </c>
      <c r="R6" s="193">
        <f t="shared" si="1"/>
        <v>9.7508966184507848</v>
      </c>
      <c r="S6" s="194">
        <f t="shared" ref="S6:S22" si="5">(R6*1.1%)+R6</f>
        <v>9.8581564812537437</v>
      </c>
      <c r="T6" s="178"/>
    </row>
    <row r="7" spans="1:21" x14ac:dyDescent="0.3">
      <c r="A7" s="178" t="s">
        <v>110</v>
      </c>
      <c r="B7" s="182">
        <v>5.18</v>
      </c>
      <c r="C7" s="183">
        <v>2008</v>
      </c>
      <c r="D7" s="188"/>
      <c r="E7" s="188"/>
      <c r="F7" s="188">
        <v>5.18</v>
      </c>
      <c r="G7" s="188">
        <v>5.4167259999999997</v>
      </c>
      <c r="H7" s="188">
        <v>5.5050186337999998</v>
      </c>
      <c r="I7" s="189">
        <v>5.5820888946732001</v>
      </c>
      <c r="J7" s="189">
        <v>5.7551336504080695</v>
      </c>
      <c r="K7" s="190">
        <f t="shared" si="2"/>
        <v>5.8875017243674552</v>
      </c>
      <c r="L7" s="190">
        <f t="shared" ref="L7:L21" si="6">(K7*3.36%)+K7</f>
        <v>6.0853217823062016</v>
      </c>
      <c r="M7" s="190">
        <f t="shared" ref="M7:M21" si="7">( L7*0.75%)+L7</f>
        <v>6.1309616956734985</v>
      </c>
      <c r="N7" s="191">
        <f t="shared" si="0"/>
        <v>6.2088249092085519</v>
      </c>
      <c r="O7" s="192">
        <v>8.57</v>
      </c>
      <c r="P7" s="192">
        <v>10.4</v>
      </c>
      <c r="Q7" s="193">
        <f t="shared" si="4"/>
        <v>10.43328</v>
      </c>
      <c r="R7" s="193">
        <f t="shared" si="1"/>
        <v>10.702458624</v>
      </c>
      <c r="S7" s="194">
        <f t="shared" si="5"/>
        <v>10.820185668864001</v>
      </c>
      <c r="T7" s="195"/>
    </row>
    <row r="8" spans="1:21" x14ac:dyDescent="0.3">
      <c r="A8" s="178" t="s">
        <v>111</v>
      </c>
      <c r="B8" s="182">
        <v>6</v>
      </c>
      <c r="C8" s="183">
        <v>2006</v>
      </c>
      <c r="D8" s="188">
        <v>6</v>
      </c>
      <c r="E8" s="188">
        <v>6.1638000000000002</v>
      </c>
      <c r="F8" s="188">
        <v>6.1638000000000002</v>
      </c>
      <c r="G8" s="188">
        <v>6.4454856600000001</v>
      </c>
      <c r="H8" s="188">
        <v>6.5505470762579998</v>
      </c>
      <c r="I8" s="189">
        <v>6.6422547353256114</v>
      </c>
      <c r="J8" s="189">
        <v>6.8481646321207057</v>
      </c>
      <c r="K8" s="190">
        <f t="shared" si="2"/>
        <v>7.0056724186594819</v>
      </c>
      <c r="L8" s="190">
        <f t="shared" si="6"/>
        <v>7.2410630119264408</v>
      </c>
      <c r="M8" s="190">
        <f t="shared" si="7"/>
        <v>7.2953709845158894</v>
      </c>
      <c r="N8" s="191">
        <f t="shared" si="0"/>
        <v>7.3880221960192412</v>
      </c>
      <c r="O8" s="192">
        <f t="shared" si="3"/>
        <v>7.518790188888782</v>
      </c>
      <c r="P8" s="192">
        <f>O8+(O8*P3)</f>
        <v>7.6826998150065577</v>
      </c>
      <c r="Q8" s="193">
        <f t="shared" si="4"/>
        <v>7.7072844544145784</v>
      </c>
      <c r="R8" s="193">
        <f t="shared" si="1"/>
        <v>7.9061323933384742</v>
      </c>
      <c r="S8" s="194">
        <f t="shared" si="5"/>
        <v>7.9930998496651977</v>
      </c>
      <c r="T8" s="178"/>
    </row>
    <row r="9" spans="1:21" x14ac:dyDescent="0.3">
      <c r="A9" s="178" t="s">
        <v>112</v>
      </c>
      <c r="B9" s="182">
        <v>10.55</v>
      </c>
      <c r="C9" s="183">
        <v>2009</v>
      </c>
      <c r="D9" s="188"/>
      <c r="E9" s="188"/>
      <c r="F9" s="188"/>
      <c r="G9" s="188">
        <v>10.55</v>
      </c>
      <c r="H9" s="188">
        <v>10.721965000000001</v>
      </c>
      <c r="I9" s="189">
        <v>10.872072510000001</v>
      </c>
      <c r="J9" s="189">
        <v>11.20910675781</v>
      </c>
      <c r="K9" s="190">
        <f t="shared" si="2"/>
        <v>11.46691621323963</v>
      </c>
      <c r="L9" s="190">
        <f t="shared" si="6"/>
        <v>11.852204598004482</v>
      </c>
      <c r="M9" s="190">
        <f t="shared" si="7"/>
        <v>11.941096132489516</v>
      </c>
      <c r="N9" s="191">
        <f t="shared" si="0"/>
        <v>12.092748053372134</v>
      </c>
      <c r="O9" s="192">
        <f t="shared" si="3"/>
        <v>12.306789693916821</v>
      </c>
      <c r="P9" s="192">
        <f>O9+(O9*P3)</f>
        <v>12.575077709244209</v>
      </c>
      <c r="Q9" s="193">
        <f t="shared" si="4"/>
        <v>12.61531795791379</v>
      </c>
      <c r="R9" s="193">
        <f t="shared" si="1"/>
        <v>12.940793161227965</v>
      </c>
      <c r="S9" s="194">
        <f t="shared" si="5"/>
        <v>13.083141886001473</v>
      </c>
      <c r="T9" s="178"/>
    </row>
    <row r="10" spans="1:21" x14ac:dyDescent="0.3">
      <c r="A10" s="178" t="s">
        <v>113</v>
      </c>
      <c r="B10" s="182">
        <v>8.1300000000000008</v>
      </c>
      <c r="C10" s="183">
        <v>2006</v>
      </c>
      <c r="D10" s="188">
        <v>8.1300000000000008</v>
      </c>
      <c r="E10" s="188">
        <v>8.3519490000000012</v>
      </c>
      <c r="F10" s="188">
        <v>8.3519490000000012</v>
      </c>
      <c r="G10" s="188">
        <v>8.7336330693000015</v>
      </c>
      <c r="H10" s="188">
        <v>8.8759912883295922</v>
      </c>
      <c r="I10" s="189">
        <v>9.0002551663662071</v>
      </c>
      <c r="J10" s="189">
        <v>9.2792630765235593</v>
      </c>
      <c r="K10" s="190">
        <f t="shared" si="2"/>
        <v>9.4926861272836014</v>
      </c>
      <c r="L10" s="190">
        <f t="shared" si="6"/>
        <v>9.8116403811603305</v>
      </c>
      <c r="M10" s="190">
        <f t="shared" si="7"/>
        <v>9.8852276840190338</v>
      </c>
      <c r="N10" s="191">
        <f t="shared" si="0"/>
        <v>10.010770075606075</v>
      </c>
      <c r="O10" s="192">
        <f t="shared" si="3"/>
        <v>10.187960705944302</v>
      </c>
      <c r="P10" s="192">
        <f>O10+(O10*P3)</f>
        <v>10.410058249333888</v>
      </c>
      <c r="Q10" s="193">
        <f t="shared" si="4"/>
        <v>10.443370435731756</v>
      </c>
      <c r="R10" s="193">
        <f t="shared" si="1"/>
        <v>10.712809392973636</v>
      </c>
      <c r="S10" s="194">
        <f t="shared" si="5"/>
        <v>10.830650296296346</v>
      </c>
      <c r="T10" s="178"/>
    </row>
    <row r="11" spans="1:21" x14ac:dyDescent="0.3">
      <c r="A11" s="178" t="s">
        <v>114</v>
      </c>
      <c r="B11" s="182">
        <v>10.55</v>
      </c>
      <c r="C11" s="183">
        <v>2009</v>
      </c>
      <c r="D11" s="188"/>
      <c r="E11" s="188"/>
      <c r="F11" s="188"/>
      <c r="G11" s="188">
        <v>10.55</v>
      </c>
      <c r="H11" s="188">
        <v>10.721965000000001</v>
      </c>
      <c r="I11" s="189">
        <v>10.872072510000001</v>
      </c>
      <c r="J11" s="189">
        <v>11.20910675781</v>
      </c>
      <c r="K11" s="190">
        <f t="shared" si="2"/>
        <v>11.46691621323963</v>
      </c>
      <c r="L11" s="190">
        <f t="shared" si="6"/>
        <v>11.852204598004482</v>
      </c>
      <c r="M11" s="190">
        <f t="shared" si="7"/>
        <v>11.941096132489516</v>
      </c>
      <c r="N11" s="191">
        <f t="shared" si="0"/>
        <v>12.092748053372134</v>
      </c>
      <c r="O11" s="192">
        <f t="shared" si="3"/>
        <v>12.306789693916821</v>
      </c>
      <c r="P11" s="192">
        <f>O11+(O11*P3)</f>
        <v>12.575077709244209</v>
      </c>
      <c r="Q11" s="193">
        <f t="shared" si="4"/>
        <v>12.61531795791379</v>
      </c>
      <c r="R11" s="193">
        <f t="shared" si="1"/>
        <v>12.940793161227965</v>
      </c>
      <c r="S11" s="194">
        <f t="shared" si="5"/>
        <v>13.083141886001473</v>
      </c>
      <c r="T11" s="184"/>
      <c r="U11" s="196"/>
    </row>
    <row r="12" spans="1:21" x14ac:dyDescent="0.3">
      <c r="A12" s="178" t="s">
        <v>115</v>
      </c>
      <c r="B12" s="182">
        <v>8.1300000000000008</v>
      </c>
      <c r="C12" s="183">
        <v>2006</v>
      </c>
      <c r="D12" s="188">
        <v>8.1300000000000008</v>
      </c>
      <c r="E12" s="188">
        <v>8.3519490000000012</v>
      </c>
      <c r="F12" s="188">
        <v>8.3519490000000012</v>
      </c>
      <c r="G12" s="188">
        <v>8.7336330693000015</v>
      </c>
      <c r="H12" s="188">
        <v>8.8759912883295922</v>
      </c>
      <c r="I12" s="189">
        <v>9.0002551663662071</v>
      </c>
      <c r="J12" s="189">
        <v>9.2792630765235593</v>
      </c>
      <c r="K12" s="190">
        <f t="shared" si="2"/>
        <v>9.4926861272836014</v>
      </c>
      <c r="L12" s="190">
        <f t="shared" si="6"/>
        <v>9.8116403811603305</v>
      </c>
      <c r="M12" s="190">
        <f t="shared" si="7"/>
        <v>9.8852276840190338</v>
      </c>
      <c r="N12" s="191">
        <f t="shared" si="0"/>
        <v>10.010770075606075</v>
      </c>
      <c r="O12" s="192">
        <f t="shared" si="3"/>
        <v>10.187960705944302</v>
      </c>
      <c r="P12" s="192">
        <f>O12+(O12*P3)</f>
        <v>10.410058249333888</v>
      </c>
      <c r="Q12" s="193">
        <f t="shared" si="4"/>
        <v>10.443370435731756</v>
      </c>
      <c r="R12" s="193">
        <f t="shared" si="1"/>
        <v>10.712809392973636</v>
      </c>
      <c r="S12" s="194">
        <f t="shared" si="5"/>
        <v>10.830650296296346</v>
      </c>
      <c r="T12" s="178"/>
    </row>
    <row r="13" spans="1:21" x14ac:dyDescent="0.3">
      <c r="A13" s="178" t="s">
        <v>116</v>
      </c>
      <c r="B13" s="182">
        <v>10.55</v>
      </c>
      <c r="C13" s="183">
        <v>2009</v>
      </c>
      <c r="D13" s="188"/>
      <c r="E13" s="188"/>
      <c r="F13" s="188"/>
      <c r="G13" s="188">
        <v>10.55</v>
      </c>
      <c r="H13" s="188">
        <v>10.721965000000001</v>
      </c>
      <c r="I13" s="189">
        <v>10.872072510000001</v>
      </c>
      <c r="J13" s="189">
        <v>11.20910675781</v>
      </c>
      <c r="K13" s="190">
        <f t="shared" si="2"/>
        <v>11.46691621323963</v>
      </c>
      <c r="L13" s="190">
        <f t="shared" si="6"/>
        <v>11.852204598004482</v>
      </c>
      <c r="M13" s="190">
        <f t="shared" si="7"/>
        <v>11.941096132489516</v>
      </c>
      <c r="N13" s="191">
        <f t="shared" si="0"/>
        <v>12.092748053372134</v>
      </c>
      <c r="O13" s="192">
        <f t="shared" si="3"/>
        <v>12.306789693916821</v>
      </c>
      <c r="P13" s="192">
        <f>O13+(O13*P3)</f>
        <v>12.575077709244209</v>
      </c>
      <c r="Q13" s="193">
        <f t="shared" si="4"/>
        <v>12.61531795791379</v>
      </c>
      <c r="R13" s="193">
        <f t="shared" si="1"/>
        <v>12.940793161227965</v>
      </c>
      <c r="S13" s="194">
        <f t="shared" si="5"/>
        <v>13.083141886001473</v>
      </c>
      <c r="T13" s="178"/>
    </row>
    <row r="14" spans="1:21" x14ac:dyDescent="0.3">
      <c r="A14" s="178" t="s">
        <v>117</v>
      </c>
      <c r="B14" s="182">
        <v>9.59</v>
      </c>
      <c r="C14" s="183">
        <v>2009</v>
      </c>
      <c r="D14" s="188"/>
      <c r="E14" s="188"/>
      <c r="F14" s="188"/>
      <c r="G14" s="188">
        <v>9.59</v>
      </c>
      <c r="H14" s="188">
        <v>9.7463169999999995</v>
      </c>
      <c r="I14" s="189">
        <v>9.8827654379999998</v>
      </c>
      <c r="J14" s="189">
        <v>9.2729999999999997</v>
      </c>
      <c r="K14" s="190">
        <f t="shared" si="2"/>
        <v>9.4862789999999997</v>
      </c>
      <c r="L14" s="190">
        <f t="shared" si="6"/>
        <v>9.8050179744000001</v>
      </c>
      <c r="M14" s="190">
        <f t="shared" si="7"/>
        <v>9.878555609208</v>
      </c>
      <c r="N14" s="191">
        <f t="shared" si="0"/>
        <v>10.004013265444941</v>
      </c>
      <c r="O14" s="192">
        <f t="shared" si="3"/>
        <v>10.181084300243317</v>
      </c>
      <c r="P14" s="192">
        <f>O14+(O14*P3)</f>
        <v>10.40303193798862</v>
      </c>
      <c r="Q14" s="193">
        <f t="shared" si="4"/>
        <v>10.436321640190185</v>
      </c>
      <c r="R14" s="193">
        <f t="shared" si="1"/>
        <v>10.705578738507091</v>
      </c>
      <c r="S14" s="194">
        <f t="shared" si="5"/>
        <v>10.823340104630669</v>
      </c>
      <c r="T14" s="197"/>
    </row>
    <row r="15" spans="1:21" x14ac:dyDescent="0.3">
      <c r="A15" s="178" t="s">
        <v>118</v>
      </c>
      <c r="B15" s="182">
        <v>9.59</v>
      </c>
      <c r="C15" s="183">
        <v>2009</v>
      </c>
      <c r="D15" s="188"/>
      <c r="E15" s="188"/>
      <c r="F15" s="188"/>
      <c r="G15" s="188">
        <v>9.59</v>
      </c>
      <c r="H15" s="188">
        <v>9.7463169999999995</v>
      </c>
      <c r="I15" s="189">
        <v>9.8827654379999998</v>
      </c>
      <c r="J15" s="189">
        <v>10.189131166577999</v>
      </c>
      <c r="K15" s="190">
        <f t="shared" si="2"/>
        <v>10.423481183409294</v>
      </c>
      <c r="L15" s="190">
        <f t="shared" si="6"/>
        <v>10.773710151171846</v>
      </c>
      <c r="M15" s="190">
        <f t="shared" si="7"/>
        <v>10.854512977305635</v>
      </c>
      <c r="N15" s="191">
        <f t="shared" si="0"/>
        <v>10.992365292117416</v>
      </c>
      <c r="O15" s="192">
        <f t="shared" si="3"/>
        <v>11.186930157787895</v>
      </c>
      <c r="P15" s="192">
        <f>O15+(O15*P3)</f>
        <v>11.430805235227671</v>
      </c>
      <c r="Q15" s="193">
        <f t="shared" si="4"/>
        <v>11.467383811980399</v>
      </c>
      <c r="R15" s="193">
        <f t="shared" si="1"/>
        <v>11.763242314329494</v>
      </c>
      <c r="S15" s="194">
        <f t="shared" si="5"/>
        <v>11.892637979787118</v>
      </c>
      <c r="T15" s="178"/>
    </row>
    <row r="16" spans="1:21" x14ac:dyDescent="0.3">
      <c r="A16" s="178" t="s">
        <v>119</v>
      </c>
      <c r="B16" s="182">
        <v>9.59</v>
      </c>
      <c r="C16" s="183">
        <v>2009</v>
      </c>
      <c r="D16" s="188"/>
      <c r="E16" s="188"/>
      <c r="F16" s="188"/>
      <c r="G16" s="188">
        <v>9.59</v>
      </c>
      <c r="H16" s="188">
        <v>9.7463169999999995</v>
      </c>
      <c r="I16" s="189">
        <v>9.8827654379999998</v>
      </c>
      <c r="J16" s="189">
        <v>10.189131166577999</v>
      </c>
      <c r="K16" s="190">
        <f t="shared" si="2"/>
        <v>10.423481183409294</v>
      </c>
      <c r="L16" s="190">
        <f t="shared" si="6"/>
        <v>10.773710151171846</v>
      </c>
      <c r="M16" s="190">
        <f t="shared" si="7"/>
        <v>10.854512977305635</v>
      </c>
      <c r="N16" s="191">
        <f t="shared" si="0"/>
        <v>10.992365292117416</v>
      </c>
      <c r="O16" s="192">
        <f t="shared" si="3"/>
        <v>11.186930157787895</v>
      </c>
      <c r="P16" s="192">
        <f>O16+(O16*P3)</f>
        <v>11.430805235227671</v>
      </c>
      <c r="Q16" s="193">
        <f t="shared" si="4"/>
        <v>11.467383811980399</v>
      </c>
      <c r="R16" s="193">
        <f t="shared" si="1"/>
        <v>11.763242314329494</v>
      </c>
      <c r="S16" s="194">
        <f t="shared" si="5"/>
        <v>11.892637979787118</v>
      </c>
      <c r="T16" s="178"/>
    </row>
    <row r="17" spans="1:20" x14ac:dyDescent="0.3">
      <c r="A17" s="178" t="s">
        <v>120</v>
      </c>
      <c r="B17" s="182">
        <v>9.59</v>
      </c>
      <c r="C17" s="183">
        <v>2009</v>
      </c>
      <c r="D17" s="188"/>
      <c r="E17" s="188"/>
      <c r="F17" s="188"/>
      <c r="G17" s="188">
        <v>9.59</v>
      </c>
      <c r="H17" s="188">
        <v>9.7463169999999995</v>
      </c>
      <c r="I17" s="189">
        <v>9.8827654379999998</v>
      </c>
      <c r="J17" s="189">
        <v>10.189131166577999</v>
      </c>
      <c r="K17" s="190">
        <f t="shared" si="2"/>
        <v>10.423481183409294</v>
      </c>
      <c r="L17" s="190">
        <f t="shared" si="6"/>
        <v>10.773710151171846</v>
      </c>
      <c r="M17" s="190">
        <f t="shared" si="7"/>
        <v>10.854512977305635</v>
      </c>
      <c r="N17" s="191">
        <f t="shared" si="0"/>
        <v>10.992365292117416</v>
      </c>
      <c r="O17" s="192">
        <f t="shared" si="3"/>
        <v>11.186930157787895</v>
      </c>
      <c r="P17" s="192">
        <v>11.43</v>
      </c>
      <c r="Q17" s="193">
        <f t="shared" si="4"/>
        <v>11.466576</v>
      </c>
      <c r="R17" s="193">
        <f t="shared" si="1"/>
        <v>11.7624136608</v>
      </c>
      <c r="S17" s="194">
        <f t="shared" si="5"/>
        <v>11.8918002110688</v>
      </c>
      <c r="T17" s="178"/>
    </row>
    <row r="18" spans="1:20" x14ac:dyDescent="0.3">
      <c r="A18" s="178" t="s">
        <v>121</v>
      </c>
      <c r="B18" s="182">
        <v>9.18</v>
      </c>
      <c r="C18" s="183">
        <v>2008</v>
      </c>
      <c r="D18" s="188"/>
      <c r="E18" s="188"/>
      <c r="F18" s="188">
        <v>9.18</v>
      </c>
      <c r="G18" s="188">
        <v>9.5995259999999991</v>
      </c>
      <c r="H18" s="188">
        <v>9.7559982737999995</v>
      </c>
      <c r="I18" s="189">
        <v>9.8925822496332003</v>
      </c>
      <c r="J18" s="189">
        <v>10.19925229937183</v>
      </c>
      <c r="K18" s="190">
        <f t="shared" si="2"/>
        <v>10.433835102257381</v>
      </c>
      <c r="L18" s="190">
        <f t="shared" si="6"/>
        <v>10.784411961693229</v>
      </c>
      <c r="M18" s="190">
        <f t="shared" si="7"/>
        <v>10.865295051405928</v>
      </c>
      <c r="N18" s="191">
        <f t="shared" si="0"/>
        <v>11.003284298558784</v>
      </c>
      <c r="O18" s="192">
        <f t="shared" si="3"/>
        <v>11.198042430643275</v>
      </c>
      <c r="P18" s="192">
        <f>O18+(O18*P3)</f>
        <v>11.442159755631298</v>
      </c>
      <c r="Q18" s="193">
        <f t="shared" si="4"/>
        <v>11.478774666849318</v>
      </c>
      <c r="R18" s="193">
        <f t="shared" si="1"/>
        <v>11.77492705325403</v>
      </c>
      <c r="S18" s="194">
        <f t="shared" si="5"/>
        <v>11.904451250839825</v>
      </c>
      <c r="T18" s="178"/>
    </row>
    <row r="19" spans="1:20" x14ac:dyDescent="0.3">
      <c r="A19" s="198" t="s">
        <v>122</v>
      </c>
      <c r="B19" s="199">
        <v>8.1300000000000008</v>
      </c>
      <c r="C19" s="200">
        <v>2006</v>
      </c>
      <c r="D19" s="201">
        <v>8.1300000000000008</v>
      </c>
      <c r="E19" s="201">
        <v>8.3519490000000012</v>
      </c>
      <c r="F19" s="201">
        <v>8.3519490000000012</v>
      </c>
      <c r="G19" s="201">
        <v>8.7336330693000015</v>
      </c>
      <c r="H19" s="201">
        <v>8.8759912883295922</v>
      </c>
      <c r="I19" s="202">
        <v>9.0002551663662071</v>
      </c>
      <c r="J19" s="189">
        <v>9.2792630765235593</v>
      </c>
      <c r="K19" s="190">
        <f>(18.578*2.3%)+18.578</f>
        <v>19.005293999999999</v>
      </c>
      <c r="L19" s="190">
        <f t="shared" si="6"/>
        <v>19.643871878399999</v>
      </c>
      <c r="M19" s="190">
        <f t="shared" si="7"/>
        <v>19.791200917487998</v>
      </c>
      <c r="N19" s="191">
        <f t="shared" si="0"/>
        <v>20.042549169140095</v>
      </c>
      <c r="O19" s="192">
        <f t="shared" si="3"/>
        <v>20.397302289433874</v>
      </c>
      <c r="P19" s="192">
        <f>O19+(O19*P3)</f>
        <v>20.841963479343534</v>
      </c>
      <c r="Q19" s="193">
        <f t="shared" si="4"/>
        <v>20.908657762477432</v>
      </c>
      <c r="R19" s="193">
        <f t="shared" si="1"/>
        <v>21.44810113274935</v>
      </c>
      <c r="S19" s="194">
        <f t="shared" si="5"/>
        <v>21.684030245209595</v>
      </c>
      <c r="T19" s="184"/>
    </row>
    <row r="20" spans="1:20" x14ac:dyDescent="0.3">
      <c r="A20" s="184" t="s">
        <v>123</v>
      </c>
      <c r="B20" s="190">
        <v>9.18</v>
      </c>
      <c r="C20" s="184">
        <v>2008</v>
      </c>
      <c r="D20" s="184"/>
      <c r="E20" s="190"/>
      <c r="F20" s="190">
        <v>9.18</v>
      </c>
      <c r="G20" s="190">
        <v>9.5995259999999991</v>
      </c>
      <c r="H20" s="190">
        <v>9.7559982737999995</v>
      </c>
      <c r="I20" s="189">
        <v>9.8925822496332003</v>
      </c>
      <c r="J20" s="189">
        <v>10.19925229937183</v>
      </c>
      <c r="K20" s="203">
        <f>34.78*30%</f>
        <v>10.433999999999999</v>
      </c>
      <c r="L20" s="203">
        <f t="shared" si="6"/>
        <v>10.7845824</v>
      </c>
      <c r="M20" s="190">
        <f t="shared" si="7"/>
        <v>10.865466767999999</v>
      </c>
      <c r="N20" s="191">
        <f t="shared" si="0"/>
        <v>11.003458195953598</v>
      </c>
      <c r="O20" s="192">
        <f t="shared" si="3"/>
        <v>11.198219406021977</v>
      </c>
      <c r="P20" s="192">
        <f>O20+(O20*P3)</f>
        <v>11.442340589073256</v>
      </c>
      <c r="Q20" s="193">
        <f t="shared" si="4"/>
        <v>11.478956078958291</v>
      </c>
      <c r="R20" s="193">
        <f t="shared" si="1"/>
        <v>11.775113145795414</v>
      </c>
      <c r="S20" s="194">
        <f t="shared" si="5"/>
        <v>11.904639390399163</v>
      </c>
      <c r="T20" s="184"/>
    </row>
    <row r="21" spans="1:20" x14ac:dyDescent="0.3">
      <c r="A21" s="184" t="s">
        <v>124</v>
      </c>
      <c r="B21" s="204"/>
      <c r="C21" s="184">
        <v>2013</v>
      </c>
      <c r="D21" s="204"/>
      <c r="E21" s="204"/>
      <c r="F21" s="204"/>
      <c r="G21" s="204"/>
      <c r="H21" s="204"/>
      <c r="I21" s="204"/>
      <c r="J21" s="204"/>
      <c r="K21" s="203">
        <v>9.49</v>
      </c>
      <c r="L21" s="203">
        <f t="shared" si="6"/>
        <v>9.8088639999999998</v>
      </c>
      <c r="M21" s="190">
        <f t="shared" si="7"/>
        <v>9.88243048</v>
      </c>
      <c r="N21" s="191">
        <f t="shared" si="0"/>
        <v>10.007937347096</v>
      </c>
      <c r="O21" s="192">
        <f t="shared" si="3"/>
        <v>10.1850778381396</v>
      </c>
      <c r="P21" s="192">
        <f>O21+(O21*P3)</f>
        <v>10.407112535011043</v>
      </c>
      <c r="Q21" s="193">
        <f t="shared" si="4"/>
        <v>10.440415295123078</v>
      </c>
      <c r="R21" s="193">
        <f t="shared" si="1"/>
        <v>10.709778009737253</v>
      </c>
      <c r="S21" s="194">
        <f t="shared" si="5"/>
        <v>10.827585567844363</v>
      </c>
      <c r="T21" s="204"/>
    </row>
    <row r="22" spans="1:20" s="172" customFormat="1" x14ac:dyDescent="0.3">
      <c r="A22" s="184" t="s">
        <v>125</v>
      </c>
      <c r="B22" s="204"/>
      <c r="C22" s="184">
        <v>2017</v>
      </c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192">
        <v>0.78</v>
      </c>
      <c r="P22" s="192">
        <v>10.4</v>
      </c>
      <c r="Q22" s="193">
        <f t="shared" si="4"/>
        <v>10.43328</v>
      </c>
      <c r="R22" s="193">
        <f t="shared" si="1"/>
        <v>10.702458624</v>
      </c>
      <c r="S22" s="194">
        <f t="shared" si="5"/>
        <v>10.820185668864001</v>
      </c>
      <c r="T22" s="20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צו מיסים 2021  </vt:lpstr>
      <vt:lpstr>צו מיסים 2021 ועד מקומי למגורים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צו מיסים 2021 לפירסום באתר המועצה לפני מליאה 29.6.2020</dc:title>
  <dc:subject/>
  <dc:creator>סיון מלכה</dc:creator>
  <cp:keywords/>
  <dc:description/>
  <cp:lastModifiedBy>דן תנחומא</cp:lastModifiedBy>
  <dcterms:created xsi:type="dcterms:W3CDTF">2020-06-18T08:57:40Z</dcterms:created>
  <dcterms:modified xsi:type="dcterms:W3CDTF">2020-06-29T05:45:33Z</dcterms:modified>
</cp:coreProperties>
</file>